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10.67.11.3\pubblica\WEB_MARKETING\tirrenica\qualità_sostenibilità\dichiarazioni\conflict_mineral\"/>
    </mc:Choice>
  </mc:AlternateContent>
  <xr:revisionPtr revIDLastSave="0" documentId="13_ncr:1_{77455B6B-8F17-4C68-BACE-2D48A4EBC80A}"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Look-up'!$A$4:$I$495</definedName>
    <definedName name="_xlnm._FilterDatabase" localSheetId="11" hidden="1">SorP!$A$1:$B$5662</definedName>
    <definedName name="_xlnm.Print_Area" localSheetId="3">Declaration!$A$1:$L$86</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_xlnm.Print_Titles" localSheetId="3">Declaration!$1:$6</definedName>
    <definedName name="_xlnm.Print_Titles" localSheetId="7">'Product List'!$5:$5</definedName>
    <definedName name="_xlnm.Print_Titles" localSheetId="4">'Smelter List'!$4:$4</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E4" i="8"/>
  <c r="AD6" i="5"/>
  <c r="C7" i="5"/>
  <c r="AD7" i="5"/>
  <c r="C8" i="5"/>
  <c r="AD8" i="5"/>
  <c r="C9" i="5"/>
  <c r="AD9" i="5"/>
  <c r="C10"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B7" i="5"/>
  <c r="AC7" i="5"/>
  <c r="B8" i="5"/>
  <c r="AC8" i="5"/>
  <c r="B9" i="5"/>
  <c r="AC9" i="5"/>
  <c r="B10"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500" i="5"/>
  <c r="AB2501" i="5"/>
  <c r="AB2502" i="5"/>
  <c r="AB2503" i="5"/>
  <c r="V2500" i="5"/>
  <c r="E2500" i="5"/>
  <c r="X2500" i="5"/>
  <c r="V2501" i="5"/>
  <c r="E2501" i="5"/>
  <c r="X2501" i="5"/>
  <c r="V2502" i="5"/>
  <c r="E2502" i="5"/>
  <c r="X2502" i="5"/>
  <c r="V2503" i="5"/>
  <c r="E2503" i="5"/>
  <c r="X2503" i="5"/>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E12" i="5"/>
  <c r="X12" i="5"/>
  <c r="T12" i="5"/>
  <c r="S12" i="5"/>
  <c r="R12" i="5"/>
  <c r="J12" i="5"/>
  <c r="I12" i="5"/>
  <c r="H12" i="5"/>
  <c r="G12" i="5"/>
  <c r="F12" i="5"/>
  <c r="AB11" i="5"/>
  <c r="V11" i="5"/>
  <c r="E11" i="5"/>
  <c r="X11" i="5"/>
  <c r="T11" i="5"/>
  <c r="S11" i="5"/>
  <c r="R11" i="5"/>
  <c r="J11" i="5"/>
  <c r="I11" i="5"/>
  <c r="H11" i="5"/>
  <c r="G11" i="5"/>
  <c r="F11" i="5"/>
  <c r="AB10" i="5"/>
  <c r="V10" i="5"/>
  <c r="E10" i="5"/>
  <c r="X10" i="5"/>
  <c r="T10" i="5"/>
  <c r="S10" i="5"/>
  <c r="R10" i="5"/>
  <c r="J10" i="5"/>
  <c r="I10" i="5"/>
  <c r="H10" i="5"/>
  <c r="G10" i="5"/>
  <c r="F10" i="5"/>
  <c r="AB9" i="5"/>
  <c r="V9" i="5"/>
  <c r="E9" i="5"/>
  <c r="X9" i="5"/>
  <c r="T9" i="5"/>
  <c r="S9" i="5"/>
  <c r="R9" i="5"/>
  <c r="J9" i="5"/>
  <c r="I9" i="5"/>
  <c r="H9" i="5"/>
  <c r="G9" i="5"/>
  <c r="F9" i="5"/>
  <c r="AB8" i="5"/>
  <c r="V8" i="5"/>
  <c r="E8" i="5"/>
  <c r="X8" i="5"/>
  <c r="T8" i="5"/>
  <c r="S8" i="5"/>
  <c r="R8" i="5"/>
  <c r="J8" i="5"/>
  <c r="I8" i="5"/>
  <c r="H8" i="5"/>
  <c r="G8" i="5"/>
  <c r="F8" i="5"/>
  <c r="AB7" i="5"/>
  <c r="V7" i="5"/>
  <c r="E7" i="5"/>
  <c r="X7" i="5"/>
  <c r="T7" i="5"/>
  <c r="S7" i="5"/>
  <c r="R7" i="5"/>
  <c r="J7" i="5"/>
  <c r="I7" i="5"/>
  <c r="H7" i="5"/>
  <c r="G7" i="5"/>
  <c r="F7" i="5"/>
  <c r="AB6" i="5"/>
  <c r="J5" i="8"/>
  <c r="V6" i="5"/>
  <c r="E6" i="5"/>
  <c r="X6" i="5"/>
  <c r="J6" i="5"/>
  <c r="T6" i="5"/>
  <c r="S6" i="5"/>
  <c r="R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F124" i="6"/>
  <c r="D4" i="5"/>
  <c r="E4"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E2499" i="5"/>
  <c r="V2504" i="5"/>
  <c r="E2504"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8" i="6"/>
  <c r="C6" i="6"/>
  <c r="C17"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<sst xmlns="http://schemas.openxmlformats.org/spreadsheetml/2006/main" count="28500" uniqueCount="20176">
  <si>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</si>
  <si>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</si>
  <si>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</si>
  <si>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</si>
  <si>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</si>
  <si>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</si>
  <si>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</si>
  <si>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</si>
  <si>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</si>
  <si>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</si>
  <si>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</si>
  <si>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</si>
  <si>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</si>
  <si>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</si>
  <si>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</si>
  <si>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</si>
  <si>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</si>
  <si>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</si>
  <si>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</si>
  <si>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</si>
  <si>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</si>
  <si>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</si>
  <si>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</si>
  <si>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</si>
  <si>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</si>
  <si>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</si>
  <si>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</si>
  <si>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</si>
  <si>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</si>
  <si>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</si>
  <si>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</si>
  <si>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</si>
  <si>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</si>
  <si>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</si>
  <si>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</si>
  <si>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</si>
  <si>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</si>
  <si>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</si>
  <si>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</si>
  <si>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</si>
  <si>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</si>
  <si>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</si>
  <si>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</si>
  <si>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</si>
  <si>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</si>
  <si>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</si>
  <si>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</si>
  <si>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</si>
  <si>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</si>
  <si>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</si>
  <si>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</si>
  <si>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</si>
  <si>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</si>
  <si>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</si>
  <si>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</si>
  <si>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</si>
  <si>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</si>
  <si>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</si>
  <si>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</si>
  <si>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</si>
  <si>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</si>
  <si>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</si>
  <si>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</si>
  <si>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</si>
  <si>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</si>
  <si>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</si>
  <si>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</si>
  <si>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</si>
  <si>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</si>
  <si>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</si>
  <si>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</si>
  <si>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</si>
  <si>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</si>
  <si>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</si>
  <si>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</si>
  <si>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</si>
  <si>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</si>
  <si>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</si>
  <si>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</si>
  <si>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</si>
  <si>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</si>
  <si>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</si>
  <si>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</si>
  <si>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</si>
  <si>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</si>
  <si>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</si>
  <si>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</si>
  <si>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</si>
  <si>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</si>
  <si>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</si>
  <si>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</si>
  <si>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</si>
  <si>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</si>
  <si>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</si>
  <si>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</si>
  <si>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</si>
  <si>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</si>
  <si>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</si>
  <si>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</si>
  <si>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</si>
  <si>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</si>
  <si>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</si>
  <si>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</si>
  <si>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</si>
  <si>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</si>
  <si>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</si>
  <si>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</si>
  <si>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</si>
  <si>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</si>
  <si>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</si>
  <si>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</si>
  <si>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</si>
  <si>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</si>
  <si>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</si>
  <si>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</si>
  <si>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</si>
  <si>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</si>
  <si>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</si>
  <si>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</si>
  <si>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</si>
  <si>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</si>
  <si>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</si>
  <si>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</si>
  <si>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</si>
  <si>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</si>
  <si>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</si>
  <si>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</si>
  <si>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</si>
  <si>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</si>
  <si>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</si>
  <si>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</si>
  <si>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</si>
  <si>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</si>
  <si>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</si>
  <si>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</si>
  <si>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</si>
  <si>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</si>
  <si>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</si>
  <si>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</si>
  <si>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</si>
  <si>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</si>
  <si>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</si>
  <si>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</si>
  <si>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</si>
  <si>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</si>
  <si>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</si>
  <si>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</si>
  <si>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</si>
  <si>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</si>
  <si>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</si>
  <si>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</si>
  <si>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</si>
  <si>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</si>
  <si>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</si>
  <si>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</si>
  <si>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</si>
  <si>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</si>
  <si>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</si>
  <si>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</si>
  <si>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</si>
  <si>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</si>
  <si>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</si>
  <si>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</si>
  <si>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</si>
  <si>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</si>
  <si>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</si>
  <si>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</si>
  <si>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</si>
  <si>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</si>
  <si>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</si>
  <si>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</si>
  <si>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</si>
  <si>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</si>
  <si>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</si>
  <si>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</si>
  <si>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</si>
  <si>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</si>
  <si>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</si>
  <si>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</si>
  <si>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</si>
  <si>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</si>
  <si>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</si>
  <si>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</si>
  <si>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</si>
  <si>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</si>
  <si>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</si>
  <si>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</si>
  <si>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</si>
  <si>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</si>
  <si>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</si>
  <si>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</si>
  <si>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</si>
  <si>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</si>
  <si>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</si>
  <si>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</si>
  <si>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</si>
  <si>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</si>
  <si>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</si>
  <si>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</si>
  <si>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</si>
  <si>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</si>
  <si>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</si>
  <si>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</si>
  <si>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</si>
  <si>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</si>
  <si>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</si>
  <si>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</si>
  <si>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</si>
  <si>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</si>
  <si>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</si>
  <si>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</si>
  <si>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</si>
  <si>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</si>
  <si>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</si>
  <si>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</si>
  <si>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</si>
  <si>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</si>
  <si>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</si>
  <si>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</si>
  <si>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</si>
  <si>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</si>
  <si>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</si>
  <si>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</si>
  <si>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</si>
  <si>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</si>
  <si>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</si>
  <si>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</si>
  <si>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</si>
  <si>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</si>
  <si>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</si>
  <si>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</si>
  <si>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</si>
  <si>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</si>
  <si>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</si>
  <si>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</si>
  <si>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</si>
  <si>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</si>
  <si>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</si>
  <si>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</si>
  <si>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</si>
  <si>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</si>
  <si>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</si>
  <si>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</si>
  <si>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</si>
  <si>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</si>
  <si>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</si>
  <si>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</si>
  <si>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</si>
  <si>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</si>
  <si>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</si>
  <si>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</si>
  <si>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</si>
  <si>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</si>
  <si>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</si>
  <si>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</si>
  <si>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</si>
  <si>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</si>
  <si>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</si>
  <si>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</si>
  <si>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</si>
  <si>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</si>
  <si>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</si>
  <si>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</si>
  <si>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</si>
  <si>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</si>
  <si>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</si>
  <si>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</si>
  <si>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</si>
  <si>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</si>
  <si>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</si>
  <si>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</si>
  <si>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</si>
  <si>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</si>
  <si>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</si>
  <si>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</si>
  <si>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</si>
  <si>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</si>
  <si>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</si>
  <si>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</si>
  <si>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</si>
  <si>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</si>
  <si>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</si>
  <si>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</si>
  <si>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</si>
  <si>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</si>
  <si>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</si>
  <si>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</si>
  <si>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</si>
  <si>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</si>
  <si>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</si>
  <si>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</si>
  <si>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</si>
  <si>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</si>
  <si>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</si>
  <si>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</si>
  <si>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</si>
  <si>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</si>
  <si>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</si>
  <si>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</si>
  <si>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</si>
  <si>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</si>
  <si>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</si>
  <si>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</si>
  <si>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</si>
  <si>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</si>
  <si>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</si>
  <si>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</si>
  <si>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</si>
  <si>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</si>
  <si>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</si>
  <si>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</si>
  <si>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</si>
  <si>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</si>
  <si>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</si>
  <si>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</si>
  <si>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</si>
  <si>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</si>
  <si>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</si>
  <si>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</si>
  <si>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</si>
  <si>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</si>
  <si>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</si>
  <si>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</si>
  <si>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</si>
  <si>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</si>
  <si>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</si>
  <si>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</si>
  <si>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</si>
  <si>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</si>
  <si>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</si>
  <si>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</si>
  <si>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</si>
  <si>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</si>
  <si>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</si>
  <si>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</si>
  <si>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</si>
  <si>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</si>
  <si>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</si>
  <si>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</si>
  <si>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</si>
  <si>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</si>
  <si>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</si>
  <si>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</si>
  <si>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</si>
  <si>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</si>
  <si>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</si>
  <si>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</si>
  <si>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</si>
  <si>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</si>
  <si>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</si>
  <si>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</si>
  <si>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</si>
  <si>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</si>
  <si>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</si>
  <si>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</si>
  <si>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</si>
  <si>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</si>
  <si>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</si>
  <si>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</si>
  <si>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</si>
  <si>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</si>
  <si>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</si>
  <si>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</si>
  <si>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</si>
  <si>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</si>
  <si>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</si>
  <si>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</si>
  <si>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</si>
  <si>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</si>
  <si>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</si>
  <si>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</si>
  <si>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</si>
  <si>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</si>
  <si>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</si>
  <si>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</si>
  <si>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</si>
  <si>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</si>
  <si>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</si>
  <si>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</si>
  <si>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</si>
  <si>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</si>
  <si>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</si>
  <si>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</si>
  <si>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</si>
  <si>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</si>
  <si>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</si>
  <si>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</si>
  <si>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</si>
  <si>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</si>
  <si>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</si>
  <si>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</si>
  <si>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</si>
  <si>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</si>
  <si>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</si>
  <si>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</si>
  <si>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</si>
  <si>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</si>
  <si>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</si>
  <si>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</si>
  <si>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</si>
  <si>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</si>
  <si>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</si>
  <si>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</si>
  <si>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</si>
  <si>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</si>
  <si>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</si>
  <si>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</si>
  <si>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</si>
  <si>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</si>
  <si>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</si>
  <si>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</si>
  <si>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</si>
  <si>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</si>
  <si>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</si>
  <si>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</si>
  <si>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</si>
  <si>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</si>
  <si>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</si>
  <si>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</si>
  <si>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</si>
  <si>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</si>
  <si>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</si>
  <si>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</si>
  <si>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</si>
  <si>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</si>
  <si>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</si>
  <si>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</si>
  <si>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</si>
  <si>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</si>
  <si>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</si>
  <si>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</si>
  <si>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</si>
  <si>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</si>
  <si>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</si>
  <si>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</si>
  <si>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</si>
  <si>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</si>
  <si>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</si>
  <si>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</si>
  <si>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</si>
  <si>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</si>
  <si>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</si>
  <si>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</si>
  <si>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</si>
  <si>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</si>
  <si>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</si>
  <si>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</si>
  <si>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</si>
  <si>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</si>
  <si>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</si>
  <si>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</si>
  <si>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</si>
  <si>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</si>
  <si>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</si>
  <si>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</si>
  <si>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</si>
  <si>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</si>
  <si>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</si>
  <si>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</si>
  <si>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</si>
  <si>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</si>
  <si>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</si>
  <si>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</si>
  <si>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</si>
  <si>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</si>
  <si>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</si>
  <si>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</si>
  <si>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</si>
  <si>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</si>
  <si>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</si>
  <si>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</si>
  <si>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</si>
  <si>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</si>
  <si>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</si>
  <si>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</si>
  <si>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</si>
  <si>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</si>
  <si>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</si>
  <si>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</si>
  <si>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</si>
  <si>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</si>
  <si>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</si>
  <si>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</si>
  <si>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</si>
  <si>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</si>
  <si>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</si>
  <si>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</si>
  <si>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</si>
  <si>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</si>
  <si>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</si>
  <si>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</si>
  <si>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</si>
  <si>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</si>
  <si>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</si>
  <si>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</si>
  <si>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</si>
  <si>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</si>
  <si>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</si>
  <si>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</si>
  <si>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</si>
  <si>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</si>
  <si>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</si>
  <si>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</si>
  <si>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</si>
  <si>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</si>
  <si>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</si>
  <si>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</si>
  <si>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</si>
  <si>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</si>
  <si>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</si>
  <si>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</si>
  <si>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</si>
  <si>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</si>
  <si>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</si>
  <si>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</si>
  <si>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</si>
  <si>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</si>
  <si>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</si>
  <si>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</si>
  <si>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</si>
  <si>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</si>
  <si>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</si>
  <si>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</si>
  <si>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</si>
  <si>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</si>
  <si>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</si>
  <si>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</si>
  <si>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</si>
  <si>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</si>
  <si>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</si>
  <si>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</si>
  <si>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</si>
  <si>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</si>
  <si>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</si>
  <si>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</si>
  <si>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</si>
  <si>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</si>
  <si>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</si>
  <si>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</si>
  <si>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</si>
  <si>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</si>
  <si>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</si>
  <si>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</si>
  <si>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</si>
  <si>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</si>
  <si>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</si>
  <si>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</si>
  <si>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</si>
  <si>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</si>
  <si>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</si>
  <si>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</si>
  <si>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</si>
  <si>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</si>
  <si>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</si>
  <si>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</si>
  <si>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</si>
  <si>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</si>
  <si>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</si>
  <si>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</si>
  <si>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</si>
  <si>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</si>
  <si>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</si>
  <si>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</si>
  <si>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</si>
  <si>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</si>
  <si>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</si>
  <si>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</si>
  <si>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</si>
  <si>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</si>
  <si>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</si>
  <si>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</si>
  <si>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</si>
  <si>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</si>
  <si>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</si>
  <si>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</si>
  <si>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</si>
  <si>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</si>
  <si>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</si>
  <si>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</si>
  <si>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</si>
  <si>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</si>
  <si>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</si>
  <si>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</si>
  <si>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</si>
  <si>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</si>
  <si>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</si>
  <si>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</si>
  <si>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</si>
  <si>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</si>
  <si>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</si>
  <si>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</si>
  <si>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</si>
  <si>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</si>
  <si>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</si>
  <si>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</si>
  <si>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</si>
  <si>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</si>
  <si>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</si>
  <si>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</si>
  <si>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</si>
  <si>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</si>
  <si>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</si>
  <si>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</si>
  <si>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</si>
  <si>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</si>
  <si>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</si>
  <si>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</si>
  <si>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</si>
  <si>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</si>
  <si>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</si>
  <si>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</si>
  <si>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</si>
  <si>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</si>
  <si>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</si>
  <si>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</si>
  <si>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</si>
  <si>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</si>
  <si>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</si>
  <si>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</si>
  <si>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</si>
  <si>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</si>
  <si>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</si>
  <si>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</si>
  <si>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</si>
  <si>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</si>
  <si>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</si>
  <si>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</si>
  <si>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</si>
  <si>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</si>
  <si>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</si>
  <si>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</si>
  <si>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</si>
  <si>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</si>
  <si>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</si>
  <si>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</si>
  <si>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</si>
  <si>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</si>
  <si>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</si>
  <si>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</si>
  <si>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</si>
  <si>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</si>
  <si>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</si>
  <si>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</si>
  <si>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</si>
  <si>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</si>
  <si>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</si>
  <si>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</si>
  <si>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</si>
  <si>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</si>
  <si>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</si>
  <si>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</si>
  <si>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</si>
  <si>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</si>
  <si>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</si>
  <si>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</si>
  <si>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</si>
  <si>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</si>
  <si>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</si>
  <si>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</si>
  <si>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</si>
  <si>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</si>
  <si>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</si>
  <si>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</si>
  <si>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</si>
  <si>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</si>
  <si>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</si>
  <si>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</si>
  <si>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</si>
  <si>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</si>
  <si>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</si>
  <si>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</si>
  <si>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</si>
  <si>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</si>
  <si>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</si>
  <si>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</si>
  <si>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</si>
  <si>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</si>
  <si>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</si>
  <si>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</si>
  <si>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</si>
  <si>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</si>
  <si>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</si>
  <si>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</si>
  <si>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</si>
  <si>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</si>
  <si>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</si>
  <si>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</si>
  <si>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</si>
  <si>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</si>
  <si>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</si>
  <si>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</si>
  <si>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</si>
  <si>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</si>
  <si>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</si>
  <si>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</si>
  <si>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</si>
  <si>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</si>
  <si>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</si>
  <si>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</si>
  <si>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</si>
  <si>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</si>
  <si>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</si>
  <si>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</si>
  <si>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</si>
  <si>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</si>
  <si>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</si>
  <si>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</si>
  <si>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</si>
  <si>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</si>
  <si>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</si>
  <si>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</si>
  <si>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</si>
  <si>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</si>
  <si>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</si>
  <si>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</si>
  <si>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</si>
  <si>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</si>
  <si>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</si>
  <si>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</si>
  <si>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</si>
  <si>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</si>
  <si>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</si>
  <si>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</si>
  <si>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</si>
  <si>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</si>
  <si>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</si>
  <si>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</si>
  <si>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</si>
  <si>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</si>
  <si>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</si>
  <si>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</si>
  <si>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</si>
  <si>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</si>
  <si>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</si>
  <si>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</si>
  <si>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</si>
  <si>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</si>
  <si>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</si>
  <si>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</si>
  <si>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</si>
  <si>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</si>
  <si>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</si>
  <si>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</si>
  <si>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</si>
  <si>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</si>
  <si>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</si>
  <si>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</si>
  <si>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</si>
  <si>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</si>
  <si>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</si>
  <si>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</si>
  <si>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</si>
  <si>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</si>
  <si>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</si>
  <si>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</si>
  <si>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</si>
  <si>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</si>
  <si>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</si>
  <si>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</si>
  <si>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</si>
  <si>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</si>
  <si>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</si>
  <si>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</si>
  <si>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</si>
  <si>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</si>
  <si>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</si>
  <si>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</si>
  <si>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</si>
  <si>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</si>
  <si>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</si>
  <si>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</si>
  <si>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</si>
  <si>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</si>
  <si>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</si>
  <si>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</si>
  <si>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</si>
  <si>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</si>
  <si>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</si>
  <si>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</si>
  <si>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</si>
  <si>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</si>
  <si>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</si>
  <si>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</si>
  <si>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</si>
  <si>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</si>
  <si>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</si>
  <si>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</si>
  <si>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</si>
  <si>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</si>
  <si>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</si>
  <si>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</si>
  <si>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</si>
  <si>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</si>
  <si>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</si>
  <si>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</si>
  <si>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</si>
  <si>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</si>
  <si>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</si>
  <si>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</si>
  <si>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</si>
  <si>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</si>
  <si>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</si>
  <si>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</si>
  <si>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</si>
  <si>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</si>
  <si>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</si>
  <si>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</si>
  <si>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</si>
  <si>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</si>
  <si>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</si>
  <si>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</si>
  <si>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</si>
  <si>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</si>
  <si>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</si>
  <si>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</si>
  <si>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</si>
  <si>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</si>
  <si>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</si>
  <si>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</si>
  <si>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</si>
  <si>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</si>
  <si>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</si>
  <si>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</si>
  <si>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</si>
  <si>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</si>
  <si>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</si>
  <si>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</si>
  <si>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</si>
  <si>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</si>
  <si>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</si>
  <si>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</si>
  <si>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</si>
  <si>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</si>
  <si>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</si>
  <si>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</si>
  <si>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</si>
  <si>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</si>
  <si>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</si>
  <si>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</si>
  <si>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</si>
  <si>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</si>
  <si>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</si>
  <si>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</si>
  <si>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</si>
  <si>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</si>
  <si>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</si>
  <si>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</si>
  <si>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</si>
  <si>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</si>
  <si>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</si>
  <si>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</si>
  <si>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</si>
  <si>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</si>
  <si>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</si>
  <si>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</si>
  <si>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</si>
  <si>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</si>
  <si>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</si>
  <si>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</si>
  <si>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</si>
  <si>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</si>
  <si>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</si>
  <si>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</si>
  <si>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</si>
  <si>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</si>
  <si>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</si>
  <si>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</si>
  <si>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</si>
  <si>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</si>
  <si>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</si>
  <si>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</si>
  <si>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</si>
  <si>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</si>
  <si>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</si>
  <si>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</si>
  <si>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</si>
  <si>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</si>
  <si>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</si>
  <si>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</si>
  <si>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</si>
  <si>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</si>
  <si>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</si>
  <si>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</si>
  <si>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</si>
  <si>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</si>
  <si>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</si>
  <si>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</si>
  <si>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</si>
  <si>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</si>
  <si>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</si>
  <si>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</si>
  <si>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</si>
  <si>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</si>
  <si>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</si>
  <si>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</si>
  <si>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</si>
  <si>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</si>
  <si>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</si>
  <si>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</si>
  <si>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</si>
  <si>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</si>
  <si>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</si>
  <si>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</si>
  <si>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</si>
  <si>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</si>
  <si>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</si>
  <si>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</si>
  <si>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</si>
  <si>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</si>
  <si>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</si>
  <si>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</si>
  <si>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</si>
  <si>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</si>
  <si>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</si>
  <si>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</si>
  <si>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</si>
  <si>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</si>
  <si>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</si>
  <si>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</si>
  <si>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</si>
  <si>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</si>
  <si>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</si>
  <si>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</si>
  <si>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</si>
  <si>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</si>
  <si>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</si>
  <si>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</si>
  <si>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</si>
  <si>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</si>
  <si>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</si>
  <si>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</si>
  <si>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</si>
  <si>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</si>
  <si>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</si>
  <si>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</si>
  <si>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</si>
  <si>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</si>
  <si>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</si>
  <si>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</si>
  <si>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</si>
  <si>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</si>
  <si>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</si>
  <si>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</si>
  <si>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</si>
  <si>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</si>
  <si>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</si>
  <si>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</si>
  <si>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</si>
  <si>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</si>
  <si>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</si>
  <si>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</si>
  <si>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</si>
  <si>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</si>
  <si>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</si>
  <si>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</si>
  <si>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</si>
  <si>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</si>
  <si>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</si>
  <si>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</si>
  <si>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</si>
  <si>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</si>
  <si>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</si>
  <si>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</si>
  <si>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</si>
  <si>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</si>
  <si>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</si>
  <si>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</si>
  <si>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</si>
  <si>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</si>
  <si>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</si>
  <si>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</si>
  <si>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</si>
  <si>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</si>
  <si>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</si>
  <si>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</si>
  <si>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</si>
  <si>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</si>
  <si>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</si>
  <si>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</si>
  <si>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</si>
  <si>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</si>
  <si>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</si>
  <si>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</si>
  <si>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</si>
  <si>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</si>
  <si>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</si>
  <si>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</si>
  <si>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</si>
  <si>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</si>
  <si>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</si>
  <si>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</si>
  <si>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</si>
  <si>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</si>
  <si>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</si>
  <si>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</si>
  <si>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</si>
  <si>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</si>
  <si>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</si>
  <si>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</si>
  <si>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</si>
  <si>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</si>
  <si>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</si>
  <si>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</si>
  <si>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</si>
  <si>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</si>
  <si>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</si>
  <si>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</si>
  <si>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</si>
  <si>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</si>
  <si>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</si>
  <si>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</si>
  <si>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</si>
  <si>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</si>
  <si>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</si>
  <si>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</si>
  <si>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</si>
  <si>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</si>
  <si>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</si>
  <si>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</si>
  <si>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</si>
  <si>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</si>
  <si>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</si>
  <si>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</si>
  <si>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</si>
  <si>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</si>
  <si>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</si>
  <si>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</si>
  <si>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</si>
  <si>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</si>
  <si>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</si>
  <si>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</si>
  <si>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</si>
  <si>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</si>
  <si>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</si>
  <si>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</si>
  <si>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</si>
  <si>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</si>
  <si>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</si>
  <si>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</si>
  <si>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</si>
  <si>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</si>
  <si>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</si>
  <si>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</si>
  <si>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</si>
  <si>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</si>
  <si>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</si>
  <si>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</si>
  <si>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</si>
  <si>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</si>
  <si>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</si>
  <si>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</si>
  <si>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</si>
  <si>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</si>
  <si>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</si>
  <si>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</si>
  <si>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</si>
  <si>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</si>
  <si>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</si>
  <si>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</si>
  <si>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</si>
  <si>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</si>
  <si>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</si>
  <si>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</si>
  <si>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</si>
  <si>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</si>
  <si>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</si>
  <si>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</si>
  <si>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</si>
  <si>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</si>
  <si>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</si>
  <si>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</si>
  <si>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</si>
  <si>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</si>
  <si>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</si>
  <si>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</si>
  <si>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</si>
  <si>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</si>
  <si>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</si>
  <si>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</si>
  <si>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</si>
  <si>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</si>
  <si>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</si>
  <si>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</si>
  <si>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</si>
  <si>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</si>
  <si>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</si>
  <si>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</si>
  <si>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</si>
  <si>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</si>
  <si>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</si>
  <si>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</si>
  <si>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</si>
  <si>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</si>
  <si>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</si>
  <si>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</si>
  <si>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</si>
  <si>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</si>
  <si>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</si>
  <si>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</si>
  <si>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</si>
  <si>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</si>
  <si>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</si>
  <si>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</si>
  <si>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</si>
  <si>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</si>
  <si>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</si>
  <si>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</si>
  <si>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</si>
  <si>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</si>
  <si>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</si>
  <si>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</si>
  <si>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</si>
  <si>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</si>
  <si>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</si>
  <si>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</si>
  <si>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</si>
  <si>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</si>
  <si>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</si>
  <si>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</si>
  <si>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</si>
  <si>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</si>
  <si>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</si>
  <si>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</si>
  <si>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</si>
  <si>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</si>
  <si>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</si>
  <si>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</si>
  <si>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</si>
  <si>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</si>
  <si>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</si>
  <si>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</si>
  <si>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</si>
  <si>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</si>
  <si>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</si>
  <si>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</si>
  <si>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</si>
  <si>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</si>
  <si>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</si>
  <si>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</si>
  <si>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</si>
  <si>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</si>
  <si>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</si>
  <si>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</si>
  <si>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</si>
  <si>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</si>
  <si>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</si>
  <si>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</si>
  <si>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</si>
  <si>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</si>
  <si>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</si>
  <si>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</si>
  <si>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</si>
  <si>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</si>
  <si>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</si>
  <si>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</si>
  <si>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</si>
  <si>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</si>
  <si>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</si>
  <si>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</si>
  <si>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</si>
  <si>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</si>
  <si>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</si>
  <si>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</si>
  <si>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</si>
  <si>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</si>
  <si>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</si>
  <si>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</si>
  <si>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</si>
  <si>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</si>
  <si>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</si>
  <si>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</si>
  <si>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</si>
  <si>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</si>
  <si>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</si>
  <si>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</si>
  <si>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</si>
  <si>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</si>
  <si>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</si>
  <si>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</si>
  <si>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</si>
  <si>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</si>
  <si>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</si>
  <si>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</si>
  <si>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</si>
  <si>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</si>
  <si>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</si>
  <si>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</si>
  <si>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</si>
  <si>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</si>
  <si>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</si>
  <si>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</si>
  <si>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</si>
  <si>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</si>
  <si>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</si>
  <si>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</si>
  <si>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</si>
  <si>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</si>
  <si>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</si>
  <si>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</si>
  <si>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</si>
  <si>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</si>
  <si>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</si>
  <si>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</si>
  <si>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</si>
  <si>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</si>
  <si>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</si>
  <si>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</si>
  <si>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</si>
  <si>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</si>
  <si>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</si>
  <si>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</si>
  <si>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</si>
  <si>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</si>
  <si>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</si>
  <si>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</si>
  <si>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</si>
  <si>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</si>
  <si>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</si>
  <si>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</si>
  <si>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</si>
  <si>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</si>
  <si>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</si>
  <si>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</si>
  <si>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</si>
  <si>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</si>
  <si>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</si>
  <si>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</si>
  <si>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</si>
  <si>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</si>
  <si>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</si>
  <si>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</si>
  <si>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</si>
  <si>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</si>
  <si>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</si>
  <si>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</si>
  <si>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</si>
  <si>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</si>
  <si>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</si>
  <si>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</si>
  <si>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</si>
  <si>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</si>
  <si>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</si>
  <si>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</si>
  <si>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</si>
  <si>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</si>
  <si>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</si>
  <si>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</si>
  <si>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</si>
  <si>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</si>
  <si>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</si>
  <si>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</si>
  <si>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</si>
  <si>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</si>
  <si>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</si>
  <si>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</si>
  <si>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</si>
  <si>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</si>
  <si>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</si>
  <si>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</si>
  <si>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</si>
  <si>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</si>
  <si>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</si>
  <si>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</si>
  <si>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</si>
  <si>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</si>
  <si>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</si>
  <si>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</si>
  <si>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</si>
  <si>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</si>
  <si>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</si>
  <si>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</si>
  <si>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</si>
  <si>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</si>
  <si>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</si>
  <si>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</si>
  <si>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</si>
  <si>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</si>
  <si>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</si>
  <si>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</si>
  <si>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</si>
  <si>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</si>
  <si>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</si>
  <si>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</si>
  <si>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</si>
  <si>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</si>
  <si>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</si>
  <si>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</si>
  <si>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</si>
  <si>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</si>
  <si>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</si>
  <si>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</si>
  <si>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</si>
  <si>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</si>
  <si>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</si>
  <si>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</si>
  <si>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</si>
  <si>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</si>
  <si>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</si>
  <si>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</si>
  <si>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</si>
  <si>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</si>
  <si>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</si>
  <si>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</si>
  <si>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</si>
  <si>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</si>
  <si>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</si>
  <si>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</si>
  <si>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</si>
  <si>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</si>
  <si>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</si>
  <si>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</si>
  <si>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</si>
  <si>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</si>
  <si>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</si>
  <si>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</si>
  <si>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</si>
  <si>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</si>
  <si>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</si>
  <si>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</si>
  <si>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</si>
  <si>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</si>
  <si>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</si>
  <si>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</si>
  <si>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</si>
  <si>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</si>
  <si>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</si>
  <si>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</si>
  <si>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</si>
  <si>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</si>
  <si>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</si>
  <si>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</si>
  <si>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</si>
  <si>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</si>
  <si>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</si>
  <si>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</si>
  <si>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</si>
  <si>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</si>
  <si>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</si>
  <si>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</si>
  <si>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</si>
  <si>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</si>
  <si>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</si>
  <si>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</si>
  <si>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</si>
  <si>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</si>
  <si>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</si>
  <si>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</si>
  <si>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</si>
  <si>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</si>
  <si>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</si>
  <si>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</si>
  <si>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</si>
  <si>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</si>
  <si>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</si>
  <si>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</si>
  <si>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</si>
  <si>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</si>
  <si>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</si>
  <si>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</si>
  <si>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</si>
  <si>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</si>
  <si>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</si>
  <si>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</si>
  <si>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</si>
  <si>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</si>
  <si>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</si>
  <si>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</si>
  <si>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</si>
  <si>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</si>
  <si>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</si>
  <si>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</si>
  <si>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</si>
  <si>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</si>
  <si>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</si>
  <si>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</si>
  <si>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</si>
  <si>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</si>
  <si>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</si>
  <si>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</si>
  <si>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</si>
  <si>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</si>
  <si>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</si>
  <si>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</si>
  <si>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</si>
  <si>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</si>
  <si>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</si>
  <si>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</si>
  <si>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</si>
  <si>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</si>
  <si>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</si>
  <si>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</si>
  <si>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</si>
  <si>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</si>
  <si>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</si>
  <si>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</si>
  <si>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</si>
  <si>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</si>
  <si>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</si>
  <si>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</si>
  <si>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</si>
  <si>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</si>
  <si>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</si>
  <si>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</si>
  <si>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</si>
  <si>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</si>
  <si>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</si>
  <si>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</si>
  <si>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</si>
  <si>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</si>
  <si>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</si>
  <si>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</si>
  <si>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</si>
  <si>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</si>
  <si>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</si>
  <si>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</si>
  <si>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</si>
  <si>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</si>
  <si>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</si>
  <si>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</si>
  <si>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</si>
  <si>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</si>
  <si>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</si>
  <si>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</si>
  <si>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</si>
  <si>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</si>
  <si>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</si>
  <si>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</si>
  <si>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</si>
  <si>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</si>
  <si>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</si>
  <si>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</si>
  <si>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</si>
  <si>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</si>
  <si>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</si>
  <si>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</si>
  <si>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</si>
  <si>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</si>
  <si>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</si>
  <si>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</si>
  <si>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</si>
  <si>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</si>
  <si>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</si>
  <si>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</si>
  <si>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</si>
  <si>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</si>
  <si>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</si>
  <si>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</si>
  <si>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</si>
  <si>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</si>
  <si>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</si>
  <si>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</si>
  <si>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</si>
  <si>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</si>
  <si>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</si>
  <si>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</si>
  <si>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</si>
  <si>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</si>
  <si>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</si>
  <si>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</si>
  <si>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</si>
  <si>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</si>
  <si>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</si>
  <si>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</si>
  <si>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</si>
  <si>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</si>
  <si>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</si>
  <si>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</si>
  <si>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</si>
  <si>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</si>
  <si>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</si>
  <si>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</si>
  <si>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</si>
  <si>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</si>
  <si>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</si>
  <si>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</si>
  <si>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</si>
  <si>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</si>
  <si>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</si>
  <si>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</si>
  <si>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</si>
  <si>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</si>
  <si>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</si>
  <si>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</si>
  <si>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</si>
  <si>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</si>
  <si>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</si>
  <si>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</si>
  <si>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</si>
  <si>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</si>
  <si>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</si>
  <si>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</si>
  <si>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</si>
  <si>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</si>
  <si>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</si>
  <si>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</si>
  <si>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</si>
  <si>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</si>
  <si>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</si>
  <si>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</si>
  <si>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</si>
  <si>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</si>
  <si>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</si>
  <si>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</si>
  <si>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</si>
  <si>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</si>
  <si>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</si>
  <si>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</si>
  <si>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</si>
  <si>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</si>
  <si>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</si>
  <si>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</si>
  <si>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</si>
  <si>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</si>
  <si>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</si>
  <si>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</si>
  <si>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</si>
  <si>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</si>
  <si>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</si>
  <si>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</si>
  <si>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</si>
  <si>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</si>
  <si>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</si>
  <si>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</si>
  <si>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</si>
  <si>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</si>
  <si>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</si>
  <si>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</si>
  <si>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</si>
  <si>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</si>
  <si>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</si>
  <si>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</si>
  <si>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</si>
  <si>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</si>
  <si>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</si>
  <si>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</si>
  <si>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</si>
  <si>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</si>
  <si>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</si>
  <si>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</si>
  <si>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</si>
  <si>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</si>
  <si>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</si>
  <si>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</si>
  <si>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</si>
  <si>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</si>
  <si>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</si>
  <si>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</si>
  <si>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</si>
  <si>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</si>
  <si>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</si>
  <si>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</si>
  <si>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</si>
  <si>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</si>
  <si>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</si>
  <si>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</si>
  <si>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</si>
  <si>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</si>
  <si>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</si>
  <si>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</si>
  <si>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</si>
  <si>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</si>
  <si>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</si>
  <si>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</si>
  <si>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</si>
  <si>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</si>
  <si>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</si>
  <si>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</si>
  <si>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</si>
  <si>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</si>
  <si>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</si>
  <si>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</si>
  <si>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</si>
  <si>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</si>
  <si>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</si>
  <si>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</si>
  <si>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</si>
  <si>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</si>
  <si>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</si>
  <si>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</si>
  <si>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</si>
  <si>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</si>
  <si>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</si>
  <si>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</si>
  <si>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</si>
  <si>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</si>
  <si>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</si>
  <si>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</si>
  <si>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</si>
  <si>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</si>
  <si>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</si>
  <si>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</si>
  <si>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</si>
  <si>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</si>
  <si>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</si>
  <si>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</si>
  <si>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</si>
  <si>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</si>
  <si>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</si>
  <si>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</si>
  <si>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</si>
  <si>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</si>
  <si>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</si>
  <si>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</si>
  <si>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</si>
  <si>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</si>
  <si>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</si>
  <si>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</si>
  <si>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</si>
  <si>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</si>
  <si>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</si>
  <si>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</si>
  <si>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</si>
  <si>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</si>
  <si>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</si>
  <si>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</si>
  <si>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</si>
  <si>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</si>
  <si>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</si>
  <si>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</si>
  <si>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</si>
  <si>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</si>
  <si>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</si>
  <si>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</si>
  <si>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</si>
  <si>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</si>
  <si>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</si>
  <si>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</si>
  <si>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</si>
  <si>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</si>
  <si>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</si>
  <si>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</si>
  <si>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</si>
  <si>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</si>
  <si>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</si>
  <si>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</si>
  <si>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</si>
  <si>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</si>
  <si>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</si>
  <si>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</si>
  <si>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</si>
  <si>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</si>
  <si>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</si>
  <si>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</si>
  <si>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</si>
  <si>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</si>
  <si>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</si>
  <si>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</si>
  <si>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</si>
  <si>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</si>
  <si>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</si>
  <si>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</si>
  <si>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</si>
  <si>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</si>
  <si>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</si>
  <si>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</si>
  <si>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</si>
  <si>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</si>
  <si>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</si>
  <si>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</si>
  <si>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</si>
  <si>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</si>
  <si>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</si>
  <si>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</si>
  <si>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</si>
  <si>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</si>
  <si>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</si>
  <si>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</si>
  <si>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</si>
  <si>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</si>
  <si>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</si>
  <si>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</si>
  <si>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</si>
  <si>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</si>
  <si>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</si>
  <si>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</si>
  <si>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</si>
  <si>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</si>
  <si>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</si>
  <si>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</si>
  <si>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</si>
  <si>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</si>
  <si>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</si>
  <si>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</si>
  <si>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</si>
  <si>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</si>
  <si>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</si>
  <si>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</si>
  <si>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</si>
  <si>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</si>
  <si>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</si>
  <si>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</si>
  <si>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</si>
  <si>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</si>
  <si>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</si>
  <si>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</si>
  <si>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</si>
  <si>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</si>
  <si>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</si>
  <si>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</si>
  <si>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</si>
  <si>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</si>
  <si>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</si>
  <si>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</si>
  <si>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</si>
  <si>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</si>
  <si>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</si>
  <si>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</si>
  <si>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</si>
  <si>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</si>
  <si>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</si>
  <si>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</si>
  <si>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</si>
  <si>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</si>
  <si>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</si>
  <si>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</si>
  <si>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</si>
  <si>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</si>
  <si>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</si>
  <si>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</si>
  <si>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</si>
  <si>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</si>
  <si>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</si>
  <si>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</si>
  <si>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</si>
  <si>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</si>
  <si>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</si>
  <si>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</si>
  <si>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</si>
  <si>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</si>
  <si>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</si>
  <si>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</si>
  <si>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</si>
  <si>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</si>
  <si>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</si>
  <si>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</si>
  <si>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</si>
  <si>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</si>
  <si>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</si>
  <si>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</si>
  <si>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</si>
  <si>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</si>
  <si>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</si>
  <si>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</si>
  <si>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</si>
  <si>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</si>
  <si>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</si>
  <si>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</si>
  <si>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</si>
  <si>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</si>
  <si>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</si>
  <si>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</si>
  <si>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</si>
  <si>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</si>
  <si>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</si>
  <si>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</si>
  <si>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</si>
  <si>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</si>
  <si>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</si>
  <si>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</si>
  <si>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</si>
  <si>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</si>
  <si>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</si>
  <si>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</si>
  <si>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</si>
  <si>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</si>
  <si>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</si>
  <si>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</si>
  <si>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</si>
  <si>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</si>
  <si>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</si>
  <si>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</si>
  <si>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</si>
  <si>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</si>
  <si>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</si>
  <si>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</si>
  <si>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</si>
  <si>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</si>
  <si>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</si>
  <si>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</si>
  <si>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</si>
  <si>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</si>
  <si>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</si>
  <si>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</si>
  <si>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</si>
  <si>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</si>
  <si>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</si>
  <si>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</si>
  <si>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</si>
  <si>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</si>
  <si>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</si>
  <si>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</si>
  <si>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</si>
  <si>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</si>
  <si>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</si>
  <si>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</si>
  <si>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</si>
  <si>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</si>
  <si>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</si>
  <si>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</si>
  <si>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</si>
  <si>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</si>
  <si>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</si>
  <si>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</si>
  <si>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</si>
  <si>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</si>
  <si>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</si>
  <si>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</si>
  <si>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</si>
  <si>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</si>
  <si>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</si>
  <si>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</si>
  <si>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</si>
  <si>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</si>
  <si>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</si>
  <si>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</si>
  <si>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</si>
  <si>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</si>
  <si>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</si>
  <si>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</si>
  <si>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</si>
  <si>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</si>
  <si>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</si>
  <si>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</si>
  <si>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</si>
  <si>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</si>
  <si>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</si>
  <si>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</si>
  <si>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</si>
  <si>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</si>
  <si>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</si>
  <si>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</si>
  <si>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</si>
  <si>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</si>
  <si>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</si>
  <si>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</si>
  <si>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</si>
  <si>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</si>
  <si>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</si>
  <si>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</si>
  <si>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</si>
  <si>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</si>
  <si>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</si>
  <si>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</si>
  <si>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</si>
  <si>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</si>
  <si>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</si>
  <si>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</si>
  <si>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</si>
  <si>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</si>
  <si>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</si>
  <si>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</si>
  <si>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</si>
  <si>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</si>
  <si>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</si>
  <si>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</si>
  <si>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</si>
  <si>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</si>
  <si>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</si>
  <si>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</si>
  <si>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</si>
  <si>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</si>
  <si>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</si>
  <si>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</si>
  <si>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</si>
  <si>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</si>
  <si>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</si>
  <si>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</si>
  <si>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</si>
  <si>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</si>
  <si>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</si>
  <si>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</si>
  <si>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</si>
  <si>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</si>
  <si>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</si>
  <si>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</si>
  <si>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</si>
  <si>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</si>
  <si>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</si>
  <si>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</si>
  <si>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</si>
  <si>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</si>
  <si>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</si>
  <si>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</si>
  <si>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</si>
  <si>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</si>
  <si>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</si>
  <si>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</si>
  <si>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</si>
  <si>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</si>
  <si>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</si>
  <si>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</si>
  <si>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</si>
  <si>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</si>
  <si>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</si>
  <si>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</si>
  <si>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</si>
  <si>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</si>
  <si>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</si>
  <si>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</si>
  <si>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</si>
  <si>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</si>
  <si>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</si>
  <si>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</si>
  <si>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</si>
  <si>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</si>
  <si>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</si>
  <si>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</si>
  <si>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</si>
  <si>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</si>
  <si>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</si>
  <si>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</si>
  <si>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</si>
  <si>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</si>
  <si>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</si>
  <si>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</si>
  <si>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</si>
  <si>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</si>
  <si>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</si>
  <si>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</si>
  <si>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</si>
  <si>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</si>
  <si>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</si>
  <si>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</si>
  <si>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</si>
  <si>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</si>
  <si>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</si>
  <si>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</si>
  <si>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</si>
  <si>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</si>
  <si>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</si>
  <si>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</si>
  <si>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</si>
  <si>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</si>
  <si>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</si>
  <si>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</si>
  <si>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</si>
  <si>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</si>
  <si>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</si>
  <si>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</si>
  <si>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</si>
  <si>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</si>
  <si>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</si>
  <si>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</si>
  <si>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</si>
  <si>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</si>
  <si>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</si>
  <si>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</si>
  <si>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</si>
  <si>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</si>
  <si>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</si>
  <si>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</si>
  <si>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</si>
  <si>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</si>
  <si>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</si>
  <si>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</si>
  <si>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</si>
  <si>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</si>
  <si>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</si>
  <si>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</si>
  <si>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</si>
  <si>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</si>
  <si>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</si>
  <si>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</si>
  <si>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</si>
  <si>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</si>
  <si>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</si>
  <si>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</si>
  <si>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</si>
  <si>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</si>
  <si>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</si>
  <si>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</si>
  <si>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</si>
  <si>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</si>
  <si>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</si>
  <si>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</si>
  <si>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</si>
  <si>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</si>
  <si>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</si>
  <si>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</si>
  <si>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</si>
  <si>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</si>
  <si>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</si>
  <si>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</si>
  <si>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</si>
  <si>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</si>
  <si>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</si>
  <si>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</si>
  <si>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</si>
  <si>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</si>
  <si>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</si>
  <si>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</si>
  <si>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</si>
  <si>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</si>
  <si>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</si>
  <si>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</si>
  <si>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</si>
  <si>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</si>
  <si>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</si>
  <si>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</si>
  <si>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</si>
  <si>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</si>
  <si>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</si>
  <si>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</si>
  <si>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</si>
  <si>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</si>
  <si>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</si>
  <si>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</si>
  <si>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</si>
  <si>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</si>
  <si>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</si>
  <si>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</si>
  <si>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</si>
  <si>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</si>
  <si>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</si>
  <si>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</si>
  <si>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</si>
  <si>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</si>
  <si>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</si>
  <si>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</si>
  <si>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</si>
  <si>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</si>
  <si>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</si>
  <si>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</si>
  <si>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</si>
  <si>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</si>
  <si>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</si>
  <si>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</si>
  <si>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</si>
  <si>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</si>
  <si>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</si>
  <si>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</si>
  <si>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</si>
  <si>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</si>
  <si>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</si>
  <si>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</si>
  <si>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</si>
  <si>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</si>
  <si>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</si>
  <si>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</si>
  <si>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</si>
  <si>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</si>
  <si>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</si>
  <si>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</si>
  <si>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</si>
  <si>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</si>
  <si>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</si>
  <si>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</si>
  <si>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</si>
  <si>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</si>
  <si>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</si>
  <si>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</si>
  <si>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</si>
  <si>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</si>
  <si>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</si>
  <si>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</si>
  <si>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</si>
  <si>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</si>
  <si>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</si>
  <si>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</si>
  <si>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</si>
  <si>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</si>
  <si>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</si>
  <si>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</si>
  <si>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</si>
  <si>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</si>
  <si>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</si>
  <si>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</si>
  <si>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</si>
  <si>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</si>
  <si>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</si>
  <si>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</si>
  <si>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</si>
  <si>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</si>
  <si>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</si>
  <si>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</si>
  <si>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</si>
  <si>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</si>
  <si>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</si>
  <si>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</si>
  <si>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</si>
  <si>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</si>
  <si>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</si>
  <si>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</si>
  <si>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</si>
  <si>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</si>
  <si>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</si>
  <si>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</si>
  <si>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</si>
  <si>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</si>
  <si>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</si>
  <si>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</si>
  <si>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</si>
  <si>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</si>
  <si>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</si>
  <si>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</si>
  <si>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</si>
  <si>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</si>
  <si>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</si>
  <si>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</si>
  <si>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</si>
  <si>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</si>
  <si>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</si>
  <si>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</si>
  <si>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</si>
  <si>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</si>
  <si>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</si>
  <si>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</si>
  <si>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</si>
  <si>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</si>
  <si>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</si>
  <si>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</si>
  <si>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</si>
  <si>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</si>
  <si>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</si>
  <si>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</si>
  <si>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</si>
  <si>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</si>
  <si>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</si>
  <si>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</si>
  <si>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</si>
  <si>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</si>
  <si>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</si>
  <si>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</si>
  <si>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</si>
  <si>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</si>
  <si>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</si>
  <si>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</si>
  <si>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</si>
  <si>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</si>
  <si>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</si>
  <si>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</si>
  <si>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</si>
  <si>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</si>
  <si>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</si>
  <si>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</si>
  <si>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</si>
  <si>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</si>
  <si>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</si>
  <si>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</si>
  <si>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</si>
  <si>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</si>
  <si>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</si>
  <si>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</si>
  <si>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</si>
  <si>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</si>
  <si>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</si>
  <si>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</si>
  <si>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</si>
  <si>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</si>
  <si>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</si>
  <si>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</si>
  <si>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</si>
  <si>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</si>
  <si>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</si>
  <si>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</si>
  <si>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</si>
  <si>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</si>
  <si>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</si>
  <si>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</si>
  <si>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</si>
  <si>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</si>
  <si>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</si>
  <si>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</si>
  <si>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</si>
  <si>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</si>
  <si>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</si>
  <si>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</si>
  <si>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</si>
  <si>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</si>
  <si>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</si>
  <si>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</si>
  <si>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</si>
  <si>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</si>
  <si>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</si>
  <si>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</si>
  <si>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</si>
  <si>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</si>
  <si>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</si>
  <si>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</si>
  <si>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</si>
  <si>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</si>
  <si>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</si>
  <si>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</si>
  <si>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</si>
  <si>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</si>
  <si>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</si>
  <si>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</si>
  <si>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</si>
  <si>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</si>
  <si>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</si>
  <si>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</si>
  <si>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</si>
  <si>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</si>
  <si>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</si>
  <si>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</si>
  <si>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</si>
  <si>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</si>
  <si>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</si>
  <si>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</si>
  <si>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</si>
  <si>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</si>
  <si>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</si>
  <si>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</si>
  <si>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</si>
  <si>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</si>
  <si>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</si>
  <si>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</si>
  <si>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</si>
  <si>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</si>
  <si>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</si>
  <si>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</si>
  <si>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</si>
  <si>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</si>
  <si>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</si>
  <si>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</si>
  <si>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</si>
  <si>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</si>
  <si>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</si>
  <si>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</si>
  <si>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</si>
  <si>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</si>
  <si>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</si>
  <si>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</si>
  <si>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</si>
  <si>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</si>
  <si>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</si>
  <si>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</si>
  <si>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</si>
  <si>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</si>
  <si>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</si>
  <si>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</si>
  <si>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</si>
  <si>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</si>
  <si>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</si>
  <si>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</si>
  <si>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</si>
  <si>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</si>
  <si>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</si>
  <si>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</si>
  <si>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</si>
  <si>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</si>
  <si>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</si>
  <si>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</si>
  <si>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</si>
  <si>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</si>
  <si>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</si>
  <si>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</si>
  <si>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</si>
  <si>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</si>
  <si>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</si>
  <si>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</si>
  <si>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</si>
  <si>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</si>
  <si>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</si>
  <si>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</si>
  <si>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</si>
  <si>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</si>
  <si>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</si>
  <si>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</si>
  <si>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</si>
  <si>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</si>
  <si>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</si>
  <si>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</si>
  <si>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</si>
  <si>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</si>
  <si>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</si>
  <si>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</si>
  <si>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</si>
  <si>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</si>
  <si>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</si>
  <si>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</si>
  <si>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</si>
  <si>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</si>
  <si>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</si>
  <si>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</si>
  <si>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</si>
  <si>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</si>
  <si>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</si>
  <si>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</si>
  <si>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</si>
  <si>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</si>
  <si>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</si>
  <si>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</si>
  <si>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</si>
  <si>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</si>
  <si>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</si>
  <si>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</si>
  <si>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</si>
  <si>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</si>
  <si>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</si>
  <si>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</si>
  <si>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</si>
  <si>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</si>
  <si>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</si>
  <si>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</si>
  <si>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</si>
  <si>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</si>
  <si>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</si>
  <si>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</si>
  <si>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</si>
  <si>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</si>
  <si>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</si>
  <si>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</si>
  <si>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</si>
  <si>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</si>
  <si>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</si>
  <si>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</si>
  <si>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</si>
  <si>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</si>
  <si>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</si>
  <si>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</si>
  <si>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</si>
  <si>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</si>
  <si>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</si>
  <si>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</si>
  <si>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</si>
  <si>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</si>
  <si>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</si>
  <si>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</si>
  <si>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</si>
  <si>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</si>
  <si>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</si>
  <si>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</si>
  <si>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</si>
  <si>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</si>
  <si>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</si>
  <si>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</si>
  <si>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</si>
  <si>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</si>
  <si>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</si>
  <si>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</si>
  <si>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</si>
  <si>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</si>
  <si>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</si>
  <si>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</si>
  <si>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</si>
  <si>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</si>
  <si>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</si>
  <si>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</si>
  <si>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</si>
  <si>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</si>
  <si>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</si>
  <si>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</si>
  <si>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</si>
  <si>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</si>
  <si>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</si>
  <si>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</si>
  <si>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</si>
  <si>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</si>
  <si>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</si>
  <si>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</si>
  <si>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</si>
  <si>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</si>
  <si>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</si>
  <si>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</si>
  <si>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</si>
  <si>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</si>
  <si>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</si>
  <si>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</si>
  <si>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</si>
  <si>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</si>
  <si>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</si>
  <si>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</si>
  <si>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</si>
  <si>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</si>
  <si>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</si>
  <si>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</si>
  <si>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</si>
  <si>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</si>
  <si>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</si>
  <si>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</si>
  <si>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</si>
  <si>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</si>
  <si>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</si>
  <si>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</si>
  <si>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</si>
  <si>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</si>
  <si>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</si>
  <si>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</si>
  <si>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</si>
  <si>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</si>
  <si>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</si>
  <si>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</si>
  <si>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</si>
  <si>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</si>
  <si>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</si>
  <si>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</si>
  <si>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</si>
  <si>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</si>
  <si>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</si>
  <si>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</si>
  <si>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</si>
  <si>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</si>
  <si>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</si>
  <si>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</si>
  <si>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</si>
  <si>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</si>
  <si>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</si>
  <si>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</si>
  <si>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</si>
  <si>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</si>
  <si>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</si>
  <si>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</si>
  <si>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</si>
  <si>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</si>
  <si>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</si>
  <si>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</si>
  <si>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</si>
  <si>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</si>
  <si>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</si>
  <si>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</si>
  <si>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</si>
  <si>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</si>
  <si>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</si>
  <si>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</si>
  <si>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</si>
  <si>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</si>
  <si>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</si>
  <si>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</si>
  <si>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</si>
  <si>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</si>
  <si>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</si>
  <si>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</si>
  <si>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</si>
  <si>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</si>
  <si>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</si>
  <si>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</si>
  <si>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</si>
  <si>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</si>
  <si>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</si>
  <si>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</si>
  <si>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</si>
  <si>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</si>
  <si>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</si>
  <si>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</si>
  <si>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</si>
  <si>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</si>
  <si>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</si>
  <si>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</si>
  <si>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</si>
  <si>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</si>
  <si>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</si>
  <si>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</si>
  <si>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</si>
  <si>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</si>
  <si>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</si>
  <si>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</si>
  <si>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</si>
  <si>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</si>
  <si>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</si>
  <si>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</si>
  <si>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</si>
  <si>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</si>
  <si>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</si>
  <si>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</si>
  <si>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</si>
  <si>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</si>
  <si>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</si>
  <si>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</si>
  <si>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</si>
  <si>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</si>
  <si>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</si>
  <si>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</si>
  <si>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</si>
  <si>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</si>
  <si>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</si>
  <si>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</si>
  <si>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</si>
  <si>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</si>
  <si>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</si>
  <si>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</si>
  <si>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</si>
  <si>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</si>
  <si>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</si>
  <si>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</si>
  <si>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</si>
  <si>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</si>
  <si>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</si>
  <si>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</si>
  <si>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</si>
  <si>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</si>
  <si>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</si>
  <si>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</si>
  <si>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</si>
  <si>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</si>
  <si>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</si>
  <si>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</si>
  <si>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</si>
  <si>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</si>
  <si>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</si>
  <si>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</si>
  <si>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</si>
  <si>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</si>
  <si>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</si>
  <si>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</si>
  <si>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</si>
  <si>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</si>
  <si>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</si>
  <si>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</si>
  <si>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</si>
  <si>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</si>
  <si>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</si>
  <si>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</si>
  <si>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</si>
  <si>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</si>
  <si>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</si>
  <si>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</si>
  <si>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</si>
  <si>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</si>
  <si>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</si>
  <si>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</si>
  <si>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</si>
  <si>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</si>
  <si>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</si>
  <si>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</si>
  <si>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</si>
  <si>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</si>
  <si>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</si>
  <si>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</si>
  <si>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</si>
  <si>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</si>
  <si>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</si>
  <si>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</si>
  <si>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</si>
  <si>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</si>
  <si>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</si>
  <si>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</si>
  <si>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</si>
  <si>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</si>
  <si>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</si>
  <si>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</si>
  <si>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</si>
  <si>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</si>
  <si>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</si>
  <si>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</si>
  <si>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</si>
  <si>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</si>
  <si>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</si>
  <si>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</si>
  <si>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</si>
  <si>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</si>
  <si>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</si>
  <si>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</si>
  <si>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</si>
  <si>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</si>
  <si>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</si>
  <si>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</si>
  <si>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</si>
  <si>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</si>
  <si>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</si>
  <si>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</si>
  <si>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</si>
  <si>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</si>
  <si>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</si>
  <si>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</si>
  <si>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</si>
  <si>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</si>
  <si>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</si>
  <si>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</si>
  <si>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</si>
  <si>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</si>
  <si>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</si>
  <si>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</si>
  <si>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</si>
  <si>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</si>
  <si>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</si>
  <si>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</si>
  <si>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</si>
  <si>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</si>
  <si>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</si>
  <si>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</si>
  <si>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</si>
  <si>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</si>
  <si>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</si>
  <si>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</si>
  <si>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</si>
  <si>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</si>
  <si>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</si>
  <si>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</si>
  <si>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</si>
  <si>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</si>
  <si>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</si>
  <si>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</si>
  <si>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</si>
  <si>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</si>
  <si>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</si>
  <si>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</si>
  <si>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</si>
  <si>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</si>
  <si>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</si>
  <si>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</si>
  <si>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</si>
  <si>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</si>
  <si>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</si>
  <si>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</si>
  <si>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</si>
  <si>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</si>
  <si>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</si>
  <si>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</si>
  <si>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</si>
  <si>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</si>
  <si>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</si>
  <si>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</si>
  <si>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</si>
  <si>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</si>
  <si>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</si>
  <si>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</si>
  <si>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</si>
  <si>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</si>
  <si>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</si>
  <si>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</si>
  <si>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</si>
  <si>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</si>
  <si>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</si>
  <si>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</si>
  <si>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</si>
  <si>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</si>
  <si>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</si>
  <si>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</si>
  <si>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</si>
  <si>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</si>
  <si>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</si>
  <si>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</si>
  <si>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</si>
  <si>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</si>
  <si>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</si>
  <si>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</si>
  <si>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</si>
  <si>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</si>
  <si>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</si>
  <si>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</si>
  <si>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</si>
  <si>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</si>
  <si>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</si>
  <si>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</si>
  <si>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</si>
  <si>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</si>
  <si>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</si>
  <si>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</si>
  <si>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</si>
  <si>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</si>
  <si>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</si>
  <si>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</si>
  <si>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</si>
  <si>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</si>
  <si>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</si>
  <si>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</si>
  <si>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</si>
  <si>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</si>
  <si>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</si>
  <si>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</si>
  <si>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</si>
  <si>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</si>
  <si>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</si>
  <si>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</si>
  <si>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</si>
  <si>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</si>
  <si>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</si>
  <si>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</si>
  <si>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</si>
  <si>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</si>
  <si>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</si>
  <si>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</si>
  <si>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</si>
  <si>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</si>
  <si>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</si>
  <si>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</si>
  <si>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</si>
  <si>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</si>
  <si>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</si>
  <si>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</si>
  <si>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</si>
  <si>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</si>
  <si>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</si>
  <si>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</si>
  <si>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</si>
  <si>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</si>
  <si>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</si>
  <si>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</si>
  <si>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</si>
  <si>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</si>
  <si>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</si>
  <si>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</si>
  <si>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</si>
  <si>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</si>
  <si>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</si>
  <si>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</si>
  <si>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</si>
  <si>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</si>
  <si>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</si>
  <si>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</si>
  <si>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</si>
  <si>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</si>
  <si>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</si>
  <si>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</si>
  <si>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</si>
  <si>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</si>
  <si>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</si>
  <si>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</si>
  <si>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</si>
  <si>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</si>
  <si>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</si>
  <si>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</si>
  <si>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</si>
  <si>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</si>
  <si>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</si>
  <si>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</si>
  <si>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</si>
  <si>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</si>
  <si>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</si>
  <si>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</si>
  <si>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</si>
  <si>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</si>
  <si>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</si>
  <si>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</si>
  <si>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</si>
  <si>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</si>
  <si>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</si>
  <si>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</si>
  <si>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</si>
  <si>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</si>
  <si>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</si>
  <si>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</si>
  <si>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</si>
  <si>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</si>
  <si>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</si>
  <si>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</si>
  <si>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</si>
  <si>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</si>
  <si>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</si>
  <si>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</si>
  <si>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</si>
  <si>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</si>
  <si>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</si>
  <si>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</si>
  <si>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</si>
  <si>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</si>
  <si>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</si>
  <si>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</si>
  <si>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</si>
  <si>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</si>
  <si>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</si>
  <si>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</si>
  <si>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</si>
  <si>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</si>
  <si>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</si>
  <si>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</si>
  <si>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</si>
  <si>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</si>
  <si>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</si>
  <si>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</si>
  <si>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</si>
  <si>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</si>
  <si>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</si>
  <si>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</si>
  <si>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</si>
  <si>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</si>
  <si>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</si>
  <si>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</si>
  <si>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</si>
  <si>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</si>
  <si>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</si>
  <si>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</si>
  <si>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</si>
  <si>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</si>
  <si>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</si>
  <si>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</si>
  <si>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</si>
  <si>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</si>
  <si>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</si>
  <si>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</si>
  <si>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</si>
  <si>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</si>
  <si>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</si>
  <si>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</si>
  <si>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</si>
  <si>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</si>
  <si>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</si>
  <si>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</si>
  <si>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</si>
  <si>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</si>
  <si>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</si>
  <si>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</si>
  <si>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</si>
  <si>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</si>
  <si>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</si>
  <si>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</si>
  <si>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</si>
  <si>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</si>
  <si>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</si>
  <si>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</si>
  <si>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</si>
  <si>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</si>
  <si>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</si>
  <si>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</si>
  <si>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</si>
  <si>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</si>
  <si>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</si>
  <si>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</si>
  <si>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</si>
  <si>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</si>
  <si>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</si>
  <si>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</si>
  <si>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</si>
  <si>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</si>
  <si>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</si>
  <si>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</si>
  <si>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</si>
  <si>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</si>
  <si>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</si>
  <si>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</si>
  <si>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</si>
  <si>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</si>
  <si>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</si>
  <si>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</si>
  <si>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</si>
  <si>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</si>
  <si>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</si>
  <si>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</si>
  <si>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</si>
  <si>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</si>
  <si>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</si>
  <si>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</si>
  <si>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</si>
  <si>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</si>
  <si>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</si>
  <si>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</si>
  <si>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</si>
  <si>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</si>
  <si>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</si>
  <si>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</si>
  <si>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</si>
  <si>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</si>
  <si>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</si>
  <si>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</si>
  <si>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</si>
  <si>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</si>
  <si>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</si>
  <si>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</si>
  <si>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</si>
  <si>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</si>
  <si>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</si>
  <si>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</si>
  <si>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</si>
  <si>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</si>
  <si>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</si>
  <si>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</si>
  <si>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</si>
  <si>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</si>
  <si>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</si>
  <si>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</si>
  <si>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</si>
  <si>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</si>
  <si>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</si>
  <si>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</si>
  <si>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</si>
  <si>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</si>
  <si>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</si>
  <si>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</si>
  <si>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</si>
  <si>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</si>
  <si>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</si>
  <si>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</si>
  <si>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</si>
  <si>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</si>
  <si>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</si>
  <si>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</si>
  <si>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</si>
  <si>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</si>
  <si>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</si>
  <si>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</si>
  <si>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</si>
  <si>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</si>
  <si>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</si>
  <si>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</si>
  <si>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</si>
  <si>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</si>
  <si>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</si>
  <si>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</si>
  <si>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</si>
  <si>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</si>
  <si>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</si>
  <si>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</si>
  <si>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</si>
  <si>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</si>
  <si>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</si>
  <si>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</si>
  <si>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</si>
  <si>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</si>
  <si>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</si>
  <si>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</si>
  <si>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</si>
  <si>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</si>
  <si>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</si>
  <si>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</si>
  <si>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</si>
  <si>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</si>
  <si>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</si>
  <si>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</si>
  <si>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</si>
  <si>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</si>
  <si>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</si>
  <si>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</si>
  <si>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</si>
  <si>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</si>
  <si>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</si>
  <si>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</si>
  <si>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</si>
  <si>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</si>
  <si>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</si>
  <si>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</si>
  <si>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</si>
  <si>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</si>
  <si>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</si>
  <si>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</si>
  <si>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</si>
  <si>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</si>
  <si>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</si>
  <si>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</si>
  <si>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</si>
  <si>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</si>
  <si>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</si>
  <si>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</si>
  <si>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</si>
  <si>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</si>
  <si>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</si>
  <si>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</si>
  <si>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</si>
  <si>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</si>
  <si>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</si>
  <si>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</si>
  <si>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</si>
  <si>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</si>
  <si>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</si>
  <si>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</si>
  <si>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</si>
  <si>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</si>
  <si>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</si>
  <si>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</si>
  <si>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</si>
  <si>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</si>
  <si>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</si>
  <si>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</si>
  <si>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</si>
  <si>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</si>
  <si>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</si>
  <si>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</si>
  <si>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</si>
  <si>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</si>
  <si>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</si>
  <si>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</si>
  <si>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</si>
  <si>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</si>
  <si>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</si>
  <si>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</si>
  <si>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</si>
  <si>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</si>
  <si>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</si>
  <si>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</si>
  <si>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</si>
  <si>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</si>
  <si>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</si>
  <si>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</si>
  <si>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</si>
  <si>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</si>
  <si>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</si>
  <si>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</si>
  <si>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</si>
  <si>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</si>
  <si>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</si>
  <si>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</si>
  <si>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</si>
  <si>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</si>
  <si>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</si>
  <si>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</si>
  <si>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</si>
  <si>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</si>
  <si>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</si>
  <si>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</si>
  <si>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</si>
  <si>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</si>
  <si>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</si>
  <si>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</si>
  <si>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</si>
  <si>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</si>
  <si>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</si>
  <si>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</si>
  <si>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</si>
  <si>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</si>
  <si>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</si>
  <si>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</si>
  <si>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</si>
  <si>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</si>
  <si>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</si>
  <si>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</si>
  <si>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</si>
  <si>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</si>
  <si>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</si>
  <si>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</si>
  <si>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</si>
  <si>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</si>
  <si>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</si>
  <si>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</si>
  <si>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</si>
  <si>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</si>
  <si>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</si>
  <si>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</si>
  <si>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</si>
  <si>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</si>
  <si>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</si>
  <si>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</si>
  <si>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</si>
  <si>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</si>
  <si>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</si>
  <si>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</si>
  <si>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</si>
  <si>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</si>
  <si>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</si>
  <si>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</si>
  <si>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</si>
  <si>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</si>
  <si>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</si>
  <si>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</si>
  <si>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</si>
  <si>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</si>
  <si>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</si>
  <si>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</si>
  <si>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</si>
  <si>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</si>
  <si>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</si>
  <si>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</si>
  <si>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</si>
  <si>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</si>
  <si>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</si>
  <si>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</si>
  <si>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</si>
  <si>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</si>
  <si>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</si>
  <si>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</si>
  <si>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</si>
  <si>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</si>
  <si>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</si>
  <si>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</si>
  <si>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</si>
  <si>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</si>
  <si>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</si>
  <si>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</si>
  <si>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</si>
  <si>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</si>
  <si>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</si>
  <si>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</si>
  <si>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</si>
  <si>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</si>
  <si>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</si>
  <si>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</si>
  <si>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</si>
  <si>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</si>
  <si>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</si>
  <si>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</si>
  <si>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</si>
  <si>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</si>
  <si>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</si>
  <si>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</si>
  <si>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</si>
  <si>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</si>
  <si>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</si>
  <si>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</si>
  <si>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</si>
  <si>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</si>
  <si>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</si>
  <si>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</si>
  <si>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</si>
  <si>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</si>
  <si>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</si>
  <si>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</si>
  <si>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</si>
  <si>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</si>
  <si>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</si>
  <si>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</si>
  <si>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</si>
  <si>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</si>
  <si>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</si>
  <si>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</si>
  <si>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</si>
  <si>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</si>
  <si>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</si>
  <si>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</si>
  <si>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</si>
  <si>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</si>
  <si>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</si>
  <si>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</si>
  <si>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</si>
  <si>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</si>
  <si>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</si>
  <si>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</si>
  <si>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</si>
  <si>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</si>
  <si>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</si>
  <si>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</si>
  <si>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</si>
  <si>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</si>
  <si>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</si>
  <si>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</si>
  <si>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</si>
  <si>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</si>
  <si>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</si>
  <si>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</si>
  <si>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</si>
  <si>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</si>
  <si>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</si>
  <si>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</si>
  <si>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</si>
  <si>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</si>
  <si>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</si>
  <si>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</si>
  <si>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</si>
  <si>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</si>
  <si>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</si>
  <si>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</si>
  <si>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</si>
  <si>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</si>
  <si>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</si>
  <si>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</si>
  <si>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</si>
  <si>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</si>
  <si>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</si>
  <si>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</si>
  <si>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</si>
  <si>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</si>
  <si>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</si>
  <si>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</si>
  <si>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</si>
  <si>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</si>
  <si>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</si>
  <si>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</si>
  <si>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</si>
  <si>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</si>
  <si>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</si>
  <si>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</si>
  <si>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</si>
  <si>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</si>
  <si>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</si>
  <si>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</si>
  <si>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</si>
  <si>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</si>
  <si>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</si>
  <si>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</si>
  <si>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</si>
  <si>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</si>
  <si>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</si>
  <si>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</si>
  <si>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</si>
  <si>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</si>
  <si>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</si>
  <si>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</si>
  <si>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</si>
  <si>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</si>
  <si>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</si>
  <si>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</si>
  <si>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</si>
  <si>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</si>
  <si>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</si>
  <si>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</si>
  <si>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</si>
  <si>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</si>
  <si>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</si>
  <si>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</si>
  <si>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</si>
  <si>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</si>
  <si>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</si>
  <si>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</si>
  <si>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</si>
  <si>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</si>
  <si>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</si>
  <si>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</si>
  <si>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</si>
  <si>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</si>
  <si>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</si>
  <si>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</si>
  <si>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</si>
  <si>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</si>
  <si>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</si>
  <si>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</si>
  <si>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</si>
  <si>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</si>
  <si>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</si>
  <si>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</si>
  <si>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</si>
  <si>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</si>
  <si>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</si>
  <si>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</si>
  <si>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</si>
  <si>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</si>
  <si>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</si>
  <si>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</si>
  <si>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</si>
  <si>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</si>
  <si>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</si>
  <si>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</si>
  <si>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</si>
  <si>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</si>
  <si>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</si>
  <si>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</si>
  <si>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</si>
  <si>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</si>
  <si>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</si>
  <si>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</si>
  <si>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</si>
  <si>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</si>
  <si>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</si>
  <si>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</si>
  <si>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</si>
  <si>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</si>
  <si>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</si>
  <si>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</si>
  <si>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</si>
  <si>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</si>
  <si>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</si>
  <si>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</si>
  <si>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</si>
  <si>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</si>
  <si>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</si>
  <si>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</si>
  <si>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</si>
  <si>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</si>
  <si>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</si>
  <si>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</si>
  <si>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</si>
  <si>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</si>
  <si>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</si>
  <si>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</si>
  <si>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</si>
  <si>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</si>
  <si>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</si>
  <si>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</si>
  <si>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</si>
  <si>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</si>
  <si>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</si>
  <si>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</si>
  <si>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</si>
  <si>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</si>
  <si>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</si>
  <si>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</si>
  <si>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</si>
  <si>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</si>
  <si>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</si>
  <si>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</si>
  <si>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</si>
  <si>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</si>
  <si>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</si>
  <si>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</si>
  <si>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</si>
  <si>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</si>
  <si>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</si>
  <si>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</si>
  <si>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</si>
  <si>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</si>
  <si>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</si>
  <si>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</si>
  <si>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</si>
  <si>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</si>
  <si>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</si>
  <si>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</si>
  <si>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</si>
  <si>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</si>
  <si>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</si>
  <si>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</si>
  <si>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</si>
  <si>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</si>
  <si>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</si>
  <si>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</si>
  <si>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</si>
  <si>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</si>
  <si>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</si>
  <si>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</si>
  <si>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</si>
  <si>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</si>
  <si>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</si>
  <si>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</si>
  <si>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</si>
  <si>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</si>
  <si>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</si>
  <si>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</si>
  <si>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</si>
  <si>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</si>
  <si>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</si>
  <si>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</si>
  <si>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</si>
  <si>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</si>
  <si>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</si>
  <si>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</si>
  <si>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</si>
  <si>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</si>
  <si>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</si>
  <si>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</si>
  <si>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</si>
  <si>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</si>
  <si>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</si>
  <si>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</si>
  <si>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</si>
  <si>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</si>
  <si>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</si>
  <si>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</si>
  <si>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</si>
  <si>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</si>
  <si>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</si>
  <si>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</si>
  <si>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</si>
  <si>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</si>
  <si>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</si>
  <si>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</si>
  <si>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</si>
  <si>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</si>
  <si>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</si>
  <si>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</si>
  <si>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</si>
  <si>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</si>
  <si>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</si>
  <si>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</si>
  <si>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</si>
  <si>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</si>
  <si>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</si>
  <si>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</si>
  <si>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</si>
  <si>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</si>
  <si>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</si>
  <si>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</si>
  <si>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</si>
  <si>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</si>
  <si>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</si>
  <si>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</si>
  <si>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</si>
  <si>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</si>
  <si>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</si>
  <si>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</si>
  <si>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</si>
  <si>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</si>
  <si>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</si>
  <si>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</si>
  <si>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</si>
  <si>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</si>
  <si>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</si>
  <si>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</si>
  <si>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</si>
  <si>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</si>
  <si>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</si>
  <si>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</si>
  <si>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</si>
  <si>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</si>
  <si>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</si>
  <si>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</si>
  <si>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</si>
  <si>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</si>
  <si>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</si>
  <si>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</si>
  <si>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</si>
  <si>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</si>
  <si>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</si>
  <si>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</si>
  <si>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</si>
  <si>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</si>
  <si>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</si>
  <si>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</si>
  <si>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</si>
  <si>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</si>
  <si>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</si>
  <si>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</si>
  <si>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</si>
  <si>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</si>
  <si>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</si>
  <si>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</si>
  <si>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</si>
  <si>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</si>
  <si>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</si>
  <si>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</si>
  <si>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</si>
  <si>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</si>
  <si>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</si>
  <si>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</si>
  <si>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</si>
  <si>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</si>
  <si>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</si>
  <si>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</si>
  <si>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</si>
  <si>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</si>
  <si>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</si>
  <si>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</si>
  <si>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</si>
  <si>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</si>
  <si>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</si>
  <si>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</si>
  <si>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</si>
  <si>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</si>
  <si>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</si>
  <si>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</si>
  <si>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</si>
  <si>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</si>
  <si>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</si>
  <si>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</si>
  <si>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</si>
  <si>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</si>
  <si>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</si>
  <si>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</si>
  <si>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</si>
  <si>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</si>
  <si>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</si>
  <si>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</si>
  <si>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</si>
  <si>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</si>
  <si>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</si>
  <si>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</si>
  <si>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</si>
  <si>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</si>
  <si>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</si>
  <si>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</si>
  <si>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</si>
  <si>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</si>
  <si>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</si>
  <si>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</si>
  <si>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</si>
  <si>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</si>
  <si>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</si>
  <si>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</si>
  <si>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</si>
  <si>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</si>
  <si>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</si>
  <si>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</si>
  <si>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</si>
  <si>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</si>
  <si>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</si>
  <si>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</si>
  <si>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</si>
  <si>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</si>
  <si>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</si>
  <si>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</si>
  <si>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</si>
  <si>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</si>
  <si>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</si>
  <si>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</si>
  <si>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</si>
  <si>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</si>
  <si>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</si>
  <si>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</si>
  <si>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</si>
  <si>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</si>
  <si>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</si>
  <si>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</si>
  <si>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</si>
  <si>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</si>
  <si>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</si>
  <si>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</si>
  <si>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</si>
  <si>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</si>
  <si>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</si>
  <si>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</si>
  <si>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</si>
  <si>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</si>
  <si>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</si>
  <si>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</si>
  <si>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</si>
  <si>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</si>
  <si>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</si>
  <si>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</si>
  <si>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</si>
  <si>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</si>
  <si>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</si>
  <si>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</si>
  <si>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</si>
  <si>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</si>
  <si>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</si>
  <si>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</si>
  <si>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</si>
  <si>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</si>
  <si>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</si>
  <si>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</si>
  <si>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</si>
  <si>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</si>
  <si>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</si>
  <si>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</si>
  <si>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</si>
  <si>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</si>
  <si>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</si>
  <si>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</si>
  <si>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</si>
  <si>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</si>
  <si>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</si>
  <si>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</si>
  <si>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</si>
  <si>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</si>
  <si>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</si>
  <si>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</si>
  <si>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</si>
  <si>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</si>
  <si>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</si>
  <si>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</si>
  <si>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</si>
  <si>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</si>
  <si>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</si>
  <si>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</si>
  <si>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</si>
  <si>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</si>
  <si>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</si>
  <si>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</si>
  <si>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</si>
  <si>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</si>
  <si>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</si>
  <si>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</si>
  <si>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</si>
  <si>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</si>
  <si>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</si>
  <si>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</si>
  <si>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</si>
  <si>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</si>
  <si>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</si>
  <si>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</si>
  <si>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</si>
  <si>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</si>
  <si>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</si>
  <si>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</si>
  <si>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</si>
  <si>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</si>
  <si>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</si>
  <si>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</si>
  <si>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</si>
  <si>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</si>
  <si>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</si>
  <si>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</si>
  <si>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</si>
  <si>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</si>
  <si>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</si>
  <si>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</si>
  <si>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</si>
  <si>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</si>
  <si>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</si>
  <si>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</si>
  <si>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</si>
  <si>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</si>
  <si>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</si>
  <si>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</si>
  <si>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</si>
  <si>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</si>
  <si>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</si>
  <si>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</si>
  <si>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</si>
  <si>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</si>
  <si>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</si>
  <si>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</si>
  <si>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</si>
  <si>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</si>
  <si>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</si>
  <si>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</si>
  <si>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</si>
  <si>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</si>
  <si>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</si>
  <si>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</si>
  <si>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</si>
  <si>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</si>
  <si>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</si>
  <si>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</si>
  <si>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</si>
  <si>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</si>
  <si>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</si>
  <si>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</si>
  <si>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</si>
  <si>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</si>
  <si>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</si>
  <si>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</si>
  <si>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</si>
  <si>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</si>
  <si>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</si>
  <si>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</si>
  <si>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</si>
  <si>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</si>
  <si>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</si>
  <si>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</si>
  <si>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</si>
  <si>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</si>
  <si>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</si>
  <si>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</si>
  <si>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</si>
  <si>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</si>
  <si>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</si>
  <si>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</si>
  <si>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</si>
  <si>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</si>
  <si>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</si>
  <si>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</si>
  <si>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</si>
  <si>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</si>
  <si>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</si>
  <si>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</si>
  <si>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</si>
  <si>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</si>
  <si>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</si>
  <si>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</si>
  <si>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</si>
  <si>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</si>
  <si>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</si>
  <si>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</si>
  <si>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</si>
  <si>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</si>
  <si>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</si>
  <si>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</si>
  <si>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</si>
  <si>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</si>
  <si>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</si>
  <si>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</si>
  <si>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</si>
  <si>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</si>
  <si>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</si>
  <si>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</si>
  <si>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</si>
  <si>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</si>
  <si>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</si>
  <si>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</si>
  <si>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</si>
  <si>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</si>
  <si>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</si>
  <si>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</si>
  <si>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</si>
  <si>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</si>
  <si>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</si>
  <si>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</si>
  <si>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</si>
  <si>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</si>
  <si>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</si>
  <si>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</si>
  <si>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</si>
  <si>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</si>
  <si>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</si>
  <si>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</si>
  <si>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</si>
  <si>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</si>
  <si>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</si>
  <si>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</si>
  <si>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</si>
  <si>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</si>
  <si>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</si>
  <si>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</si>
  <si>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</si>
  <si>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</si>
  <si>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</si>
  <si>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</si>
  <si>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</si>
  <si>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</si>
  <si>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</si>
  <si>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</si>
  <si>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</si>
  <si>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</si>
  <si>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</si>
  <si>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</si>
  <si>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</si>
  <si>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</si>
  <si>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</si>
  <si>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</si>
  <si>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</si>
  <si>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</si>
  <si>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</si>
  <si>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</si>
  <si>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</si>
  <si>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</si>
  <si>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</si>
  <si>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</si>
  <si>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</si>
  <si>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</si>
  <si>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</si>
  <si>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</si>
  <si>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</si>
  <si>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</si>
  <si>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</si>
  <si>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</si>
  <si>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</si>
  <si>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</si>
  <si>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</si>
  <si>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</si>
  <si>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</si>
  <si>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</si>
  <si>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</si>
  <si>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</si>
  <si>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</si>
  <si>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</si>
  <si>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</si>
  <si>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</si>
  <si>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</si>
  <si>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</si>
  <si>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</si>
  <si>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</si>
  <si>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</si>
  <si>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</si>
  <si>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</si>
  <si>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</si>
  <si>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</si>
  <si>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</si>
  <si>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</si>
  <si>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</si>
  <si>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</si>
  <si>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</si>
  <si>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</si>
  <si>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</si>
  <si>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</si>
  <si>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</si>
  <si>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</si>
  <si>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</si>
  <si>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</si>
  <si>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</si>
  <si>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</si>
  <si>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</si>
  <si>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</si>
  <si>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</si>
  <si>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</si>
  <si>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</si>
  <si>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</si>
  <si>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</si>
  <si>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</si>
  <si>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</si>
  <si>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</si>
  <si>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</si>
  <si>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</si>
  <si>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</si>
  <si>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</si>
  <si>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</si>
  <si>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</si>
  <si>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</si>
  <si>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</si>
  <si>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</si>
  <si>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</si>
  <si>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</si>
  <si>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</si>
  <si>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</si>
  <si>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</si>
  <si>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</si>
  <si>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</si>
  <si>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</si>
  <si>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</si>
  <si>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</si>
  <si>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</si>
  <si>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</si>
  <si>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</si>
  <si>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</si>
  <si>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</si>
  <si>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</si>
  <si>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</si>
  <si>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</si>
  <si>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</si>
  <si>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</si>
  <si>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</si>
  <si>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</si>
  <si>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</si>
  <si>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</si>
  <si>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</si>
  <si>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</si>
  <si>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</si>
  <si>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</si>
  <si>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</si>
  <si>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</si>
  <si>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</si>
  <si>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</si>
  <si>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</si>
  <si>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</si>
  <si>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</si>
  <si>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</si>
  <si>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</si>
  <si>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</si>
  <si>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</si>
  <si>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</si>
  <si>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</si>
  <si>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</si>
  <si>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</si>
  <si>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</si>
  <si>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</si>
  <si>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</si>
  <si>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</si>
  <si>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</si>
  <si>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</si>
  <si>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</si>
  <si>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</si>
  <si>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</si>
  <si>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</si>
  <si>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</si>
  <si>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</si>
  <si>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</si>
  <si>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</si>
  <si>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</si>
  <si>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</si>
  <si>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</si>
  <si>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</si>
  <si>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</si>
  <si>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</si>
  <si>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</si>
  <si>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</si>
  <si>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</si>
  <si>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</si>
  <si>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</si>
  <si>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</si>
  <si>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</si>
  <si>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</si>
  <si>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</si>
  <si>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</si>
  <si>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</si>
  <si>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</si>
  <si>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</si>
  <si>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</si>
  <si>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</si>
  <si>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</si>
  <si>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</si>
  <si>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</si>
  <si>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</si>
  <si>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</si>
  <si>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</si>
  <si>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</si>
  <si>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</si>
  <si>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</si>
  <si>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</si>
  <si>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</si>
  <si>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</si>
  <si>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</si>
  <si>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</si>
  <si>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</si>
  <si>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</si>
  <si>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</si>
  <si>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</si>
  <si>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</si>
  <si>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</si>
  <si>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</si>
  <si>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</si>
  <si>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</si>
  <si>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</si>
  <si>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</si>
  <si>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</si>
  <si>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</si>
  <si>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</si>
  <si>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</si>
  <si>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</si>
  <si>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</si>
  <si>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</si>
  <si>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</si>
  <si>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</si>
  <si>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</si>
  <si>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</si>
  <si>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</si>
  <si>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</si>
  <si>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</si>
  <si>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</si>
  <si>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</si>
  <si>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</si>
  <si>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</si>
  <si>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</si>
  <si>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</si>
  <si>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</si>
  <si>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</si>
  <si>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</si>
  <si>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</si>
  <si>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</si>
  <si>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</si>
  <si>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</si>
  <si>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</si>
  <si>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</si>
  <si>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</si>
  <si>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</si>
  <si>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</si>
  <si>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</si>
  <si>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</si>
  <si>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</si>
  <si>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</si>
  <si>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</si>
  <si>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</si>
  <si>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</si>
  <si>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</si>
  <si>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</si>
  <si>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</si>
  <si>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</si>
  <si>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</si>
  <si>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</si>
  <si>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</si>
  <si>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</si>
  <si>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</si>
  <si>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</si>
  <si>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</si>
  <si>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</si>
  <si>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</si>
  <si>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</si>
  <si>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</si>
  <si>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</si>
  <si>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</si>
  <si>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</si>
  <si>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</si>
  <si>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</si>
  <si>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</si>
  <si>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</si>
  <si>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</si>
  <si>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</si>
  <si>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</si>
  <si>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</si>
  <si>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</si>
  <si>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</si>
  <si>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</si>
  <si>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</si>
  <si>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</si>
  <si>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</si>
  <si>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</si>
  <si>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</si>
  <si>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</si>
  <si>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</si>
  <si>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</si>
  <si>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</si>
  <si>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</si>
  <si>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</si>
  <si>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</si>
  <si>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</si>
  <si>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</si>
  <si>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</si>
  <si>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</si>
  <si>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</si>
  <si>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</si>
  <si>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</si>
  <si>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</si>
  <si>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</si>
  <si>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</si>
  <si>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</si>
  <si>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</si>
  <si>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</si>
  <si>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</si>
  <si>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</si>
  <si>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</si>
  <si>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</si>
  <si>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</si>
  <si>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</si>
  <si>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</si>
  <si>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</si>
  <si>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</si>
  <si>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</si>
  <si>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</si>
  <si>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</si>
  <si>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</si>
  <si>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</si>
  <si>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</si>
  <si>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</si>
  <si>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</si>
  <si>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</si>
  <si>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</si>
  <si>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</si>
  <si>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</si>
  <si>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</si>
  <si>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</si>
  <si>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</si>
  <si>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</si>
  <si>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</si>
  <si>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</si>
  <si>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</si>
  <si>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</si>
  <si>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</si>
  <si>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</si>
  <si>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</si>
  <si>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</si>
  <si>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</si>
  <si>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</si>
  <si>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</si>
  <si>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</si>
  <si>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</si>
  <si>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</si>
  <si>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</si>
  <si>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</si>
  <si>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</si>
  <si>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</si>
  <si>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</si>
  <si>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</si>
  <si>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</si>
  <si>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</si>
  <si>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</si>
  <si>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</si>
  <si>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</si>
  <si>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</si>
  <si>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</si>
  <si>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</si>
  <si>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</si>
  <si>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</si>
  <si>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</si>
  <si>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</si>
  <si>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</si>
  <si>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</si>
  <si>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</si>
  <si>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</si>
  <si>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</si>
  <si>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</si>
  <si>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</si>
  <si>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</si>
  <si>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</si>
  <si>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</si>
  <si>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</si>
  <si>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</si>
  <si>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</si>
  <si>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</si>
  <si>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</si>
  <si>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</si>
  <si>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</si>
  <si>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</si>
  <si>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</si>
  <si>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</si>
  <si>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</si>
  <si>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</si>
  <si>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</si>
  <si>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</si>
  <si>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</si>
  <si>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</si>
  <si>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</si>
  <si>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</si>
  <si>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</si>
  <si>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</si>
  <si>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</si>
  <si>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</si>
  <si>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</si>
  <si>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</si>
  <si>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</si>
  <si>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</si>
  <si>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</si>
  <si>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</si>
  <si>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</si>
  <si>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</si>
  <si>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</si>
  <si>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</si>
  <si>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</si>
  <si>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</si>
  <si>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</si>
  <si>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</si>
  <si>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</si>
  <si>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</si>
  <si>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</si>
  <si>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</si>
  <si>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</si>
  <si>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</si>
  <si>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</si>
  <si>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</si>
  <si>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</si>
  <si>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</si>
  <si>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</si>
  <si>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</si>
  <si>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</si>
  <si>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</si>
  <si>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</si>
  <si>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</si>
  <si>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</si>
  <si>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</si>
  <si>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</si>
  <si>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</si>
  <si>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</si>
  <si>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</si>
  <si>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</si>
  <si>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</si>
  <si>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</si>
  <si>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</si>
  <si>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</si>
  <si>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</si>
  <si>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</si>
  <si>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</si>
  <si>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</si>
  <si>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</si>
  <si>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</si>
  <si>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</si>
  <si>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</si>
  <si>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</si>
  <si>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</si>
  <si>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</si>
  <si>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</si>
  <si>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</si>
  <si>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</si>
  <si>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</si>
  <si>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</si>
  <si>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</si>
  <si>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</si>
  <si>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</si>
  <si>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</si>
  <si>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</si>
  <si>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</si>
  <si>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</si>
  <si>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</si>
  <si>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</si>
  <si>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</si>
  <si>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</si>
  <si>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</si>
  <si>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</si>
  <si>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</si>
  <si>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</si>
  <si>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</si>
  <si>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</si>
  <si>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</si>
  <si>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</si>
  <si>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</si>
  <si>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</si>
  <si>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</si>
  <si>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</si>
  <si>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</si>
  <si>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</si>
  <si>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</si>
  <si>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</si>
  <si>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</si>
  <si>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</si>
  <si>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</si>
  <si>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</si>
  <si>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</si>
  <si>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</si>
  <si>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</si>
  <si>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</si>
  <si>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</si>
  <si>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</si>
  <si>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</si>
  <si>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</si>
  <si>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</si>
  <si>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</si>
  <si>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</si>
  <si>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</si>
  <si>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</si>
  <si>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</si>
  <si>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</si>
  <si>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</si>
  <si>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</si>
  <si>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</si>
  <si>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</si>
  <si>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</si>
  <si>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</si>
  <si>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</si>
  <si>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</si>
  <si>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</si>
  <si>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</si>
  <si>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</si>
  <si>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</si>
  <si>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</si>
  <si>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</si>
  <si>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</si>
  <si>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</si>
  <si>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</si>
  <si>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</si>
  <si>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</si>
  <si>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</si>
  <si>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</si>
  <si>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</si>
  <si>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</si>
  <si>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</si>
  <si>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</si>
  <si>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</si>
  <si>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</si>
  <si>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</si>
  <si>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</si>
  <si>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</si>
  <si>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</si>
  <si>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</si>
  <si>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</si>
  <si>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</si>
  <si>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</si>
  <si>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</si>
  <si>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</si>
  <si>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</si>
  <si>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</si>
  <si>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</si>
  <si>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</si>
  <si>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</si>
  <si>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</si>
  <si>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</si>
  <si>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</si>
  <si>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</si>
  <si>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</si>
  <si>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</si>
  <si>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</si>
  <si>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</si>
  <si>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</si>
  <si>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</si>
  <si>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</si>
  <si>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</si>
  <si>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</si>
  <si>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</si>
  <si>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</si>
  <si>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</si>
  <si>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</si>
  <si>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</si>
  <si>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</si>
  <si>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</si>
  <si>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</si>
  <si>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</si>
  <si>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</si>
  <si>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</si>
  <si>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</si>
  <si>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</si>
  <si>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</si>
  <si>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</si>
  <si>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</si>
  <si>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</si>
  <si>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</si>
  <si>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</si>
  <si>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</si>
  <si>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</si>
  <si>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</si>
  <si>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</si>
  <si>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</si>
  <si>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</si>
  <si>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</si>
  <si>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</si>
  <si>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</si>
  <si>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</si>
  <si>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</si>
  <si>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</si>
  <si>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</si>
  <si>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</si>
  <si>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</si>
  <si>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</si>
  <si>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</si>
  <si>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</si>
  <si>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</si>
  <si>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</si>
  <si>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</si>
  <si>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</si>
  <si>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</si>
  <si>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</si>
  <si>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</si>
  <si>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</si>
  <si>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</si>
  <si>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</si>
  <si>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</si>
  <si>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</si>
  <si>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</si>
  <si>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</si>
  <si>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</si>
  <si>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</si>
  <si>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</si>
  <si>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</si>
  <si>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</si>
  <si>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</si>
  <si>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</si>
  <si>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</si>
  <si>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</si>
  <si>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</si>
  <si>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</si>
  <si>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</si>
  <si>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</si>
  <si>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</si>
  <si>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</si>
  <si>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</si>
  <si>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</si>
  <si>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</si>
  <si>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</si>
  <si>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</si>
  <si>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</si>
  <si>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</si>
  <si>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</si>
  <si>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</si>
  <si>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</si>
  <si>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</si>
  <si>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</si>
  <si>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</si>
  <si>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</si>
  <si>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</si>
  <si>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</si>
  <si>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</si>
  <si>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</si>
  <si>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</si>
  <si>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</si>
  <si>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</si>
  <si>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</si>
  <si>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</si>
  <si>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</si>
  <si>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</si>
  <si>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</si>
  <si>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</si>
  <si>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</si>
  <si>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</si>
  <si>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</si>
  <si>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</si>
  <si>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</si>
  <si>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</si>
  <si>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</si>
  <si>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</si>
  <si>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</si>
  <si>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</si>
  <si>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</si>
  <si>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</si>
  <si>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</si>
  <si>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</si>
  <si>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</si>
  <si>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</si>
  <si>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</si>
  <si>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</si>
  <si>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</si>
  <si>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</si>
  <si>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</si>
  <si>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</si>
  <si>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</si>
  <si>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</si>
  <si>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</si>
  <si>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</si>
  <si>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</si>
  <si>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</si>
  <si>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</si>
  <si>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</si>
  <si>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</si>
  <si>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</si>
  <si>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</si>
  <si>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</si>
  <si>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</si>
  <si>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</si>
  <si>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</si>
  <si>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</si>
  <si>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</si>
  <si>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</si>
  <si>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</si>
  <si>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</si>
  <si>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</si>
  <si>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</si>
  <si>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</si>
  <si>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</si>
  <si>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</si>
  <si>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</si>
  <si>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</si>
  <si>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</si>
  <si>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</si>
  <si>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</si>
  <si>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</si>
  <si>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</si>
  <si>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</si>
  <si>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</si>
  <si>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</si>
  <si>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</si>
  <si>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</si>
  <si>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</si>
  <si>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</si>
  <si>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</si>
  <si>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</si>
  <si>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</si>
  <si>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</si>
  <si>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</si>
  <si>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</si>
  <si>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</si>
  <si>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</si>
  <si>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</si>
  <si>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</si>
  <si>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</si>
  <si>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</si>
  <si>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</si>
  <si>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</si>
  <si>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</si>
  <si>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</si>
  <si>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</si>
  <si>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</si>
  <si>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</si>
  <si>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</si>
  <si>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</si>
  <si>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</si>
  <si>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</si>
  <si>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</si>
  <si>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</si>
  <si>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</si>
  <si>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</si>
  <si>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</si>
  <si>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</si>
  <si>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</si>
  <si>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</si>
  <si>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</si>
  <si>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</si>
  <si>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</si>
  <si>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</si>
  <si>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</si>
  <si>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</si>
  <si>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</si>
  <si>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</si>
  <si>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</si>
  <si>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</si>
  <si>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</si>
  <si>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</si>
  <si>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</si>
  <si>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</si>
  <si>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</si>
  <si>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</si>
  <si>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</si>
  <si>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</si>
  <si>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</si>
  <si>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</si>
  <si>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</si>
  <si>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</si>
  <si>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</si>
  <si>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</si>
  <si>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</si>
  <si>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</si>
  <si>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</si>
  <si>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</si>
  <si>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</si>
  <si>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</si>
  <si>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</si>
  <si>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</si>
  <si>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</si>
  <si>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</si>
  <si>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</si>
  <si>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</si>
  <si>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</si>
  <si>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</si>
  <si>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</si>
  <si>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</si>
  <si>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</si>
  <si>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</si>
  <si>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</si>
  <si>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</si>
  <si>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</si>
  <si>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</si>
  <si>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</si>
  <si>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</si>
  <si>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</si>
  <si>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</si>
  <si>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</si>
  <si>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</si>
  <si>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</si>
  <si>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</si>
  <si>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</si>
  <si>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</si>
  <si>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</si>
  <si>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</si>
  <si>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</si>
  <si>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</si>
  <si>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</si>
  <si>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</si>
  <si>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</si>
  <si>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</si>
  <si>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</si>
  <si>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</si>
  <si>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</si>
  <si>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</si>
  <si>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</si>
  <si>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</si>
  <si>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</si>
  <si>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</si>
  <si>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</si>
  <si>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</si>
  <si>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</si>
  <si>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</si>
  <si>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</si>
  <si>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</si>
  <si>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</si>
  <si>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</si>
  <si>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</si>
  <si>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</si>
  <si>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</si>
  <si>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</si>
  <si>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</si>
  <si>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</si>
  <si>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</si>
  <si>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</si>
  <si>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</si>
  <si>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</si>
  <si>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</si>
  <si>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</si>
  <si>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</si>
  <si>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</si>
  <si>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</si>
  <si>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</si>
  <si>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</si>
  <si>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</si>
  <si>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</si>
  <si>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</si>
  <si>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</si>
  <si>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</si>
  <si>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</si>
  <si>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</si>
  <si>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</si>
  <si>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</si>
  <si>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</si>
  <si>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</si>
  <si>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</si>
  <si>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</si>
  <si>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</si>
  <si>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</si>
  <si>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</si>
  <si>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</si>
  <si>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</si>
  <si>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</si>
  <si>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</si>
  <si>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</si>
  <si>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</si>
  <si>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</si>
  <si>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</si>
  <si>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</si>
  <si>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</si>
  <si>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</si>
  <si>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</si>
  <si>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</si>
  <si>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</si>
  <si>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</si>
  <si>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</si>
  <si>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</si>
  <si>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</si>
  <si>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</si>
  <si>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</si>
  <si>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</si>
  <si>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</si>
  <si>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</si>
  <si>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</si>
  <si>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</si>
  <si>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</si>
  <si>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</si>
  <si>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</si>
  <si>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</si>
  <si>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</si>
  <si>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</si>
  <si>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</si>
  <si>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</si>
  <si>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</si>
  <si>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</si>
  <si>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</si>
  <si>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</si>
  <si>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</si>
  <si>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</si>
  <si>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</si>
  <si>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</si>
  <si>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</si>
  <si>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</si>
  <si>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</si>
  <si>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</si>
  <si>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</si>
  <si>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</si>
  <si>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</si>
  <si>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</si>
  <si>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</si>
  <si>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</si>
  <si>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</si>
  <si>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</si>
  <si>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</si>
  <si>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</si>
  <si>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</si>
  <si>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</si>
  <si>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</si>
  <si>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</si>
  <si>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</si>
  <si>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</si>
  <si>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</si>
  <si>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</si>
  <si>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</si>
  <si>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</si>
  <si>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</si>
  <si>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</si>
  <si>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</si>
  <si>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</si>
  <si>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</si>
  <si>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</si>
  <si>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</si>
  <si>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</si>
  <si>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</si>
  <si>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</si>
  <si>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</si>
  <si>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</si>
  <si>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</si>
  <si>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</si>
  <si>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</si>
  <si>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</si>
  <si>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</si>
  <si>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</si>
  <si>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</si>
  <si>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</si>
  <si>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</si>
  <si>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</si>
  <si>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</si>
  <si>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</si>
  <si>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</si>
  <si>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</si>
  <si>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</si>
  <si>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</si>
  <si>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</si>
  <si>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</si>
  <si>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</si>
  <si>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</si>
  <si>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</si>
  <si>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</si>
  <si>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</si>
  <si>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</si>
  <si>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</si>
  <si>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</si>
  <si>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</si>
  <si>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</si>
  <si>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</si>
  <si>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</si>
  <si>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</si>
  <si>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</si>
  <si>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</si>
  <si>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</si>
  <si>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</si>
  <si>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</si>
  <si>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</si>
  <si>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</si>
  <si>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</si>
  <si>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</si>
  <si>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</si>
  <si>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</si>
  <si>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</si>
  <si>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</si>
  <si>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</si>
  <si>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</si>
  <si>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</si>
  <si>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</si>
  <si>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</si>
  <si>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</si>
  <si>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</si>
  <si>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</si>
  <si>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</si>
  <si>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</si>
  <si>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</si>
  <si>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</si>
  <si>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</si>
  <si>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</si>
  <si>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</si>
  <si>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</si>
  <si>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</si>
  <si>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</si>
  <si>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</si>
  <si>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</si>
  <si>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</si>
  <si>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</si>
  <si>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</si>
  <si>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</si>
  <si>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</si>
  <si>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</si>
  <si>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</si>
  <si>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</si>
  <si>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</si>
  <si>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</si>
  <si>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</si>
  <si>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</si>
  <si>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</si>
  <si>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</si>
  <si>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</si>
  <si>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</si>
  <si>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</si>
  <si>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</si>
  <si>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</si>
  <si>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</si>
  <si>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</si>
  <si>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</si>
  <si>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</si>
  <si>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</si>
  <si>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</si>
  <si>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</si>
  <si>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</si>
  <si>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</si>
  <si>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</si>
  <si>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</si>
  <si>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</si>
  <si>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</si>
  <si>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</si>
  <si>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</si>
  <si>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</si>
  <si>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</si>
  <si>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</si>
  <si>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</si>
  <si>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</si>
  <si>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</si>
  <si>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</si>
  <si>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</si>
  <si>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</si>
  <si>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</si>
  <si>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</si>
  <si>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</si>
  <si>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</si>
  <si>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</si>
  <si>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</si>
  <si>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</si>
  <si>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</si>
  <si>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</si>
  <si>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</si>
  <si>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</si>
  <si>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</si>
  <si>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</si>
  <si>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</si>
  <si>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</si>
  <si>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</si>
  <si>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</si>
  <si>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</si>
  <si>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</si>
  <si>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</si>
  <si>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</si>
  <si>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</si>
  <si>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</si>
  <si>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</si>
  <si>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</si>
  <si>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</si>
  <si>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</si>
  <si>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</si>
  <si>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</si>
  <si>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</si>
  <si>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</si>
  <si>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</si>
  <si>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</si>
  <si>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</si>
  <si>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</si>
  <si>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</si>
  <si>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</si>
  <si>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</si>
  <si>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</si>
  <si>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</si>
  <si>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</si>
  <si>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</si>
  <si>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</si>
  <si>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</si>
  <si>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</si>
  <si>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</si>
  <si>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</si>
  <si>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</si>
  <si>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</si>
  <si>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</si>
  <si>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</si>
  <si>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</si>
  <si>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</si>
  <si>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</si>
  <si>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</si>
  <si>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</si>
  <si>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</si>
  <si>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</si>
  <si>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</si>
  <si>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</si>
  <si>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</si>
  <si>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</si>
  <si>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</si>
  <si>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</si>
  <si>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</si>
  <si>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</si>
  <si>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</si>
  <si>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</si>
  <si>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</si>
  <si>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</si>
  <si>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</si>
  <si>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</si>
  <si>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</si>
  <si>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</si>
  <si>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</si>
  <si>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</si>
  <si>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</si>
  <si>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</si>
  <si>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</si>
  <si>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</si>
  <si>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</si>
  <si>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</si>
  <si>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</si>
  <si>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</si>
  <si>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</si>
  <si>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</si>
  <si>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</si>
  <si>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</si>
  <si>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</si>
  <si>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</si>
  <si>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</si>
  <si>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</si>
  <si>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</si>
  <si>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</si>
  <si>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</si>
  <si>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</si>
  <si>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</si>
  <si>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</si>
  <si>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</si>
  <si>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</si>
  <si>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</si>
  <si>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</si>
  <si>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</si>
  <si>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</si>
  <si>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</si>
  <si>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</si>
  <si>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</si>
  <si>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</si>
  <si>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</si>
  <si>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</si>
  <si>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</si>
  <si>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</si>
  <si>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</si>
  <si>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</si>
  <si>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</si>
  <si>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</si>
  <si>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</si>
  <si>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</si>
  <si>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</si>
  <si>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</si>
  <si>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</si>
  <si>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</si>
  <si>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</si>
  <si>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</si>
  <si>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</si>
  <si>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</si>
  <si>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</si>
  <si>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</si>
  <si>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</si>
  <si>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</si>
  <si>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</si>
  <si>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</si>
  <si>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</si>
  <si>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</si>
  <si>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</si>
  <si>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</si>
  <si>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</si>
  <si>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</si>
  <si>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</si>
  <si>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</si>
  <si>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</si>
  <si>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</si>
  <si>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</si>
  <si>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</si>
  <si>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</si>
  <si>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</si>
  <si>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</si>
  <si>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</si>
  <si>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</si>
  <si>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</si>
  <si>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</si>
  <si>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</si>
  <si>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</si>
  <si>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</si>
  <si>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</si>
  <si>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</si>
  <si>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</si>
  <si>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</si>
  <si>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</si>
  <si>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</si>
  <si>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</si>
  <si>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</si>
  <si>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</si>
  <si>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</si>
  <si>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</si>
  <si>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</si>
  <si>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</si>
  <si>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</si>
  <si>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</si>
  <si>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</si>
  <si>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</si>
  <si>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</si>
  <si>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</si>
  <si>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</si>
  <si>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</si>
  <si>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</si>
  <si>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</si>
  <si>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</si>
  <si>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</si>
  <si>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</si>
  <si>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</si>
  <si>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</si>
  <si>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</si>
  <si>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</si>
  <si>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</si>
  <si>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</si>
  <si>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</si>
  <si>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</si>
  <si>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</si>
  <si>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</si>
  <si>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</si>
  <si>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</si>
  <si>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</si>
  <si>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</si>
  <si>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</si>
  <si>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</si>
  <si>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</si>
  <si>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</si>
  <si>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</si>
  <si>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</si>
  <si>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</si>
  <si>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</si>
  <si>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</si>
  <si>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</si>
  <si>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</si>
  <si>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</si>
  <si>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</si>
  <si>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</si>
  <si>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</si>
  <si>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</si>
  <si>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</si>
  <si>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</si>
  <si>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</si>
  <si>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</si>
  <si>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</si>
  <si>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</si>
  <si>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</si>
  <si>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</si>
  <si>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</si>
  <si>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</si>
  <si>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</si>
  <si>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</si>
  <si>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</si>
  <si>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</si>
  <si>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</si>
  <si>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</si>
  <si>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</si>
  <si>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</si>
  <si>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</si>
  <si>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</si>
  <si>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</si>
  <si>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</si>
  <si>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</si>
  <si>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</si>
  <si>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</si>
  <si>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</si>
  <si>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</si>
  <si>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</si>
  <si>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</si>
  <si>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</si>
  <si>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</si>
  <si>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</si>
  <si>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</si>
  <si>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</si>
  <si>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</si>
  <si>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</si>
  <si>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</si>
  <si>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</si>
  <si>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</si>
  <si>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</si>
  <si>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</si>
  <si>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</si>
  <si>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</si>
  <si>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</si>
  <si>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</si>
  <si>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</si>
  <si>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</si>
  <si>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</si>
  <si>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</si>
  <si>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</si>
  <si>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</si>
  <si>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</si>
  <si>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</si>
  <si>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</si>
  <si>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</si>
  <si>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</si>
  <si>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</si>
  <si>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</si>
  <si>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</si>
  <si>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</si>
  <si>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</si>
  <si>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</si>
  <si>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</si>
  <si>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</si>
  <si>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</si>
  <si>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</si>
  <si>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</si>
  <si>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</si>
  <si>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</si>
  <si>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</si>
  <si>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</si>
  <si>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</si>
  <si>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</si>
  <si>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</si>
  <si>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</si>
  <si>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</si>
  <si>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</si>
  <si>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</si>
  <si>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</si>
  <si>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</si>
  <si>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</si>
  <si>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</si>
  <si>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</si>
  <si>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</si>
  <si>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</si>
  <si>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</si>
  <si>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</si>
  <si>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</si>
  <si>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</si>
  <si>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</si>
  <si>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</si>
  <si>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</si>
  <si>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</si>
  <si>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</si>
  <si>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</si>
  <si>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</si>
  <si>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</si>
  <si>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</si>
  <si>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</si>
  <si>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</si>
  <si>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</si>
  <si>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</si>
  <si>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</si>
  <si>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</si>
  <si>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</si>
  <si>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</si>
  <si>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</si>
  <si>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</si>
  <si>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</si>
  <si>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</si>
  <si>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</si>
  <si>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</si>
  <si>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</si>
  <si>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</si>
  <si>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</si>
  <si>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</si>
  <si>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</si>
  <si>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</si>
  <si>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</si>
  <si>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</si>
  <si>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</si>
  <si>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</si>
  <si>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</si>
  <si>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</si>
  <si>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</si>
  <si>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</si>
  <si>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</si>
  <si>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</si>
  <si>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</si>
  <si>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</si>
  <si>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</si>
  <si>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</si>
  <si>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</si>
  <si>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</si>
  <si>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</si>
  <si>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</si>
  <si>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</si>
  <si>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</si>
  <si>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</si>
  <si>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</si>
  <si>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</si>
  <si>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</si>
  <si>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</si>
  <si>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</si>
  <si>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</si>
  <si>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</si>
  <si>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</si>
  <si>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</si>
  <si>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</si>
  <si>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</si>
  <si>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</si>
  <si>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</si>
  <si>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</si>
  <si>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</si>
  <si>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</si>
  <si>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</si>
  <si>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</si>
  <si>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</si>
  <si>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</si>
  <si>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</si>
  <si>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</si>
  <si>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</si>
  <si>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</si>
  <si>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</si>
  <si>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</si>
  <si>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</si>
  <si>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</si>
  <si>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</si>
  <si>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</si>
  <si>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</si>
  <si>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</si>
  <si>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</si>
  <si>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</si>
  <si>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</si>
  <si>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</si>
  <si>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</si>
  <si>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</si>
  <si>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</si>
  <si>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</si>
  <si>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</si>
  <si>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</si>
  <si>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</si>
  <si>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</si>
  <si>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</si>
  <si>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</si>
  <si>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</si>
  <si>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</si>
  <si>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</si>
  <si>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</si>
  <si>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</si>
  <si>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</si>
  <si>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</si>
  <si>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</si>
  <si>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</si>
  <si>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</si>
  <si>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</si>
  <si>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</si>
  <si>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</si>
  <si>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</si>
  <si>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</si>
  <si>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</si>
  <si>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</si>
  <si>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</si>
  <si>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</si>
  <si>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</si>
  <si>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</si>
  <si>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</si>
  <si>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</si>
  <si>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</si>
  <si>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</si>
  <si>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</si>
  <si>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</si>
  <si>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</si>
  <si>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</si>
  <si>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</si>
  <si>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</si>
  <si>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</si>
  <si>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</si>
  <si>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</si>
  <si>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</si>
  <si>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</si>
  <si>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</si>
  <si>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</si>
  <si>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</si>
  <si>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</si>
  <si>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</si>
  <si>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</si>
  <si>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</si>
  <si>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</si>
  <si>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</si>
  <si>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</si>
  <si>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</si>
  <si>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</si>
  <si>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</si>
  <si>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</si>
  <si>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</si>
  <si>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</si>
  <si>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</si>
  <si>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</si>
  <si>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</si>
  <si>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</si>
  <si>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</si>
  <si>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</si>
  <si>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</si>
  <si>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</si>
  <si>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</si>
  <si>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</si>
  <si>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</si>
  <si>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</si>
  <si>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</si>
  <si>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</si>
  <si>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</si>
  <si>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</si>
  <si>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</si>
  <si>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</si>
  <si>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</si>
  <si>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</si>
  <si>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</si>
  <si>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</si>
  <si>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</si>
  <si>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</si>
  <si>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</si>
  <si>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</si>
  <si>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</si>
  <si>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</si>
  <si>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</si>
  <si>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</si>
  <si>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</si>
  <si>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</si>
  <si>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</si>
  <si>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</si>
  <si>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</si>
  <si>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</si>
  <si>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</si>
  <si>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</si>
  <si>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</si>
  <si>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</si>
  <si>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</si>
  <si>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</si>
  <si>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</si>
  <si>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</si>
  <si>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</si>
  <si>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</si>
  <si>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</si>
  <si>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</si>
  <si>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</si>
  <si>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</si>
  <si>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</si>
  <si>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</si>
  <si>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</si>
  <si>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</si>
  <si>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</si>
  <si>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</si>
  <si>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</si>
  <si>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</si>
  <si>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</si>
  <si>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</si>
  <si>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</si>
  <si>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</si>
  <si>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</si>
  <si>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</si>
  <si>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</si>
  <si>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</si>
  <si>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</si>
  <si>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</si>
  <si>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</si>
  <si>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</si>
  <si>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</si>
  <si>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</si>
  <si>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</si>
  <si>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</si>
  <si>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</si>
  <si>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</si>
  <si>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</si>
  <si>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</si>
  <si>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</si>
  <si>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</si>
  <si>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</si>
  <si>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</si>
  <si>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</si>
  <si>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</si>
  <si>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</si>
  <si>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</si>
  <si>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</si>
  <si>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</si>
  <si>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</si>
  <si>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</si>
  <si>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</si>
  <si>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</si>
  <si>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</si>
  <si>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</si>
  <si>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</si>
  <si>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</si>
  <si>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</si>
  <si>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</si>
  <si>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</si>
  <si>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</si>
  <si>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</si>
  <si>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</si>
  <si>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</si>
  <si>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</si>
  <si>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</si>
  <si>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</si>
  <si>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</si>
  <si>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</si>
  <si>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</si>
  <si>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</si>
  <si>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</si>
  <si>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</si>
  <si>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</si>
  <si>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</si>
  <si>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</si>
  <si>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</si>
  <si>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</si>
  <si>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</si>
  <si>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</si>
  <si>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</si>
  <si>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</si>
  <si>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</si>
  <si>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</si>
  <si>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</si>
  <si>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</si>
  <si>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</si>
  <si>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</si>
  <si>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</si>
  <si>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</si>
  <si>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</si>
  <si>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</si>
  <si>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</si>
  <si>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</si>
  <si>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</si>
  <si>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</si>
  <si>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</si>
  <si>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</si>
  <si>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</si>
  <si>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</si>
  <si>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</si>
  <si>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</si>
  <si>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</si>
  <si>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</si>
  <si>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</si>
  <si>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</si>
  <si>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</si>
  <si>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</si>
  <si>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</si>
  <si>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</si>
  <si>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</si>
  <si>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</si>
  <si>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</si>
  <si>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</si>
  <si>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</si>
  <si>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</si>
  <si>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</si>
  <si>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</si>
  <si>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</si>
  <si>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</si>
  <si>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</si>
  <si>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</si>
  <si>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</si>
  <si>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</si>
  <si>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</si>
  <si>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</si>
  <si>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</si>
  <si>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</si>
  <si>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</si>
  <si>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</si>
  <si>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</si>
  <si>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</si>
  <si>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</si>
  <si>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</si>
  <si>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</si>
  <si>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</si>
  <si>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</si>
  <si>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</si>
  <si>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</si>
  <si>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</si>
  <si>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</si>
  <si>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</si>
  <si>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</si>
  <si>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</si>
  <si>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</si>
  <si>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</si>
  <si>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</si>
  <si>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</si>
  <si>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</si>
  <si>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</si>
  <si>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</si>
  <si>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</si>
  <si>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</si>
  <si>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</si>
  <si>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</si>
  <si>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</si>
  <si>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</si>
  <si>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</si>
  <si>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</si>
  <si>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</si>
  <si>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</si>
  <si>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</si>
  <si>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</si>
  <si>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</si>
  <si>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</si>
  <si>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</si>
  <si>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</si>
  <si>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</si>
  <si>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</si>
  <si>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</si>
  <si>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</si>
  <si>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</si>
  <si>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</si>
  <si>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</si>
  <si>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</si>
  <si>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</si>
  <si>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</si>
  <si>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</si>
  <si>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</si>
  <si>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</si>
  <si>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</si>
  <si>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</si>
  <si>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</si>
  <si>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</si>
  <si>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</si>
  <si>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</si>
  <si>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</si>
  <si>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</si>
  <si>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</si>
  <si>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</si>
  <si>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</si>
  <si>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</si>
  <si>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</si>
  <si>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</si>
  <si>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</si>
  <si>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</si>
  <si>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</si>
  <si>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</si>
  <si>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</si>
  <si>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</si>
  <si>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</si>
  <si>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</si>
  <si>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</si>
  <si>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</si>
  <si>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</si>
  <si>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</si>
  <si>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</si>
  <si>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</si>
  <si>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</si>
  <si>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</si>
  <si>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</si>
  <si>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</si>
  <si>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</si>
  <si>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</si>
  <si>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</si>
  <si>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</si>
  <si>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</si>
  <si>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</si>
  <si>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</si>
  <si>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</si>
  <si>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</si>
  <si>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</si>
  <si>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</si>
  <si>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</si>
  <si>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</si>
  <si>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</si>
  <si>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</si>
  <si>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</si>
  <si>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</si>
  <si>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</si>
  <si>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</si>
  <si>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</si>
  <si>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</si>
  <si>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</si>
  <si>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</si>
  <si>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</si>
  <si>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</si>
  <si>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</si>
  <si>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</si>
  <si>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</si>
  <si>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</si>
  <si>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</si>
  <si>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</si>
  <si>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</si>
  <si>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</si>
  <si>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</si>
  <si>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</si>
  <si>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</si>
  <si>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</si>
  <si>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</si>
  <si>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</si>
  <si>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</si>
  <si>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</si>
  <si>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</si>
  <si>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</si>
  <si>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</si>
  <si>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</si>
  <si>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</si>
  <si>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</si>
  <si>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</si>
  <si>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</si>
  <si>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</si>
  <si>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</si>
  <si>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</si>
  <si>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</si>
  <si>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</si>
  <si>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</si>
  <si>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</si>
  <si>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</si>
  <si>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</si>
  <si>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</si>
  <si>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</si>
  <si>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</si>
  <si>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</si>
  <si>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</si>
  <si>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</si>
  <si>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</si>
  <si>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</si>
  <si>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</si>
  <si>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</si>
  <si>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</si>
  <si>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</si>
  <si>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</si>
  <si>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</si>
  <si>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</si>
  <si>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</si>
  <si>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</si>
  <si>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</si>
  <si>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</si>
  <si>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</si>
  <si>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</si>
  <si>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</si>
  <si>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</si>
  <si>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</si>
  <si>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</si>
  <si>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</si>
  <si>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</si>
  <si>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</si>
  <si>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</si>
  <si>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</si>
  <si>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</si>
  <si>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</si>
  <si>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</si>
  <si>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</si>
  <si>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</si>
  <si>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</si>
  <si>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</si>
  <si>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</si>
  <si>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</si>
  <si>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</si>
  <si>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</si>
  <si>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</si>
  <si>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</si>
  <si>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</si>
  <si>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</si>
  <si>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</si>
  <si>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</si>
  <si>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</si>
  <si>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</si>
  <si>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</si>
  <si>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</si>
  <si>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</si>
  <si>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</si>
  <si>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</si>
  <si>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</si>
  <si>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</si>
  <si>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</si>
  <si>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</si>
  <si>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</si>
  <si>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</si>
  <si>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</si>
  <si>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</si>
  <si>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</si>
  <si>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</si>
  <si>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</si>
  <si>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</si>
  <si>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</si>
  <si>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</si>
  <si>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</si>
  <si>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</si>
  <si>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</si>
  <si>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</si>
  <si>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</si>
  <si>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</si>
  <si>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</si>
  <si>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</si>
  <si>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</si>
  <si>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</si>
  <si>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</si>
  <si>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</si>
  <si>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</si>
  <si>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</si>
  <si>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</si>
  <si>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</si>
  <si>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</si>
  <si>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</si>
  <si>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</si>
  <si>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</si>
  <si>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</si>
  <si>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</si>
  <si>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</si>
  <si>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</si>
  <si>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</si>
  <si>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</si>
  <si>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</si>
  <si>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</si>
  <si>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</si>
  <si>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</si>
  <si>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</si>
  <si>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</si>
  <si>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</si>
  <si>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</si>
  <si>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</si>
  <si>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</si>
  <si>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</si>
  <si>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</si>
  <si>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</si>
  <si>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</si>
  <si>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</si>
  <si>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</si>
  <si>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</si>
  <si>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</si>
  <si>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</si>
  <si>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</si>
  <si>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</si>
  <si>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</si>
  <si>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</si>
  <si>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</si>
  <si>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</si>
  <si>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</si>
  <si>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</si>
  <si>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</si>
  <si>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</si>
  <si>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</si>
  <si>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</si>
  <si>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</si>
  <si>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</si>
  <si>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</si>
  <si>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</si>
  <si>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</si>
  <si>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</si>
  <si>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</si>
  <si>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</si>
  <si>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</si>
  <si>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</si>
  <si>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</si>
  <si>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</si>
  <si>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</si>
  <si>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</si>
  <si>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</si>
  <si>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</si>
  <si>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</si>
  <si>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</si>
  <si>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</si>
  <si>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</si>
  <si>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</si>
  <si>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</si>
  <si>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</si>
  <si>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</si>
  <si>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</si>
  <si>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</si>
  <si>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</si>
  <si>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</si>
  <si>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</si>
  <si>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</si>
  <si>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</si>
  <si>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</si>
  <si>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</si>
  <si>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</si>
  <si>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</si>
  <si>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</si>
  <si>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</si>
  <si>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</si>
  <si>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</si>
  <si>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</si>
  <si>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</si>
  <si>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</si>
  <si>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</si>
  <si>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</si>
  <si>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</si>
  <si>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</si>
  <si>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</si>
  <si>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</si>
  <si>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</si>
  <si>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</si>
  <si>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</si>
  <si>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</si>
  <si>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</si>
  <si>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</si>
  <si>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</si>
  <si>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</si>
  <si>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</si>
  <si>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</si>
  <si>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</si>
  <si>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</si>
  <si>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</si>
  <si>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</si>
  <si>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</si>
  <si>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</si>
  <si>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</si>
  <si>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</si>
  <si>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</si>
  <si>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</si>
  <si>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</si>
  <si>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</si>
  <si>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</si>
  <si>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</si>
  <si>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</si>
  <si>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</si>
  <si>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</si>
  <si>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</si>
  <si>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</si>
  <si>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</si>
  <si>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</si>
  <si>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</si>
  <si>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</si>
  <si>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</si>
  <si>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</si>
  <si>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</si>
  <si>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</si>
  <si>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</si>
  <si>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</si>
  <si>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</si>
  <si>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</si>
  <si>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</si>
  <si>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</si>
  <si>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</si>
  <si>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</si>
  <si>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</si>
  <si>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</si>
  <si>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</si>
  <si>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</si>
  <si>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</si>
  <si>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</si>
  <si>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</si>
  <si>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</si>
  <si>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</si>
  <si>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</si>
  <si>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</si>
  <si>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</si>
  <si>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</si>
  <si>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</si>
  <si>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</si>
  <si>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</si>
  <si>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</si>
  <si>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</si>
  <si>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</si>
  <si>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</si>
  <si>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</si>
  <si>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</si>
  <si>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</si>
  <si>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</si>
  <si>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</si>
  <si>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</si>
  <si>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</si>
  <si>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</si>
  <si>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</si>
  <si>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</si>
  <si>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</si>
  <si>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</si>
  <si>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</si>
  <si>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</si>
  <si>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</si>
  <si>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</si>
  <si>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</si>
  <si>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</si>
  <si>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</si>
  <si>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</si>
  <si>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</si>
  <si>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</si>
  <si>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</si>
  <si>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</si>
  <si>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</si>
  <si>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</si>
  <si>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</si>
  <si>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</si>
  <si>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</si>
  <si>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</si>
  <si>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</si>
  <si>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</si>
  <si>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</si>
  <si>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</si>
  <si>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</si>
  <si>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</si>
  <si>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</si>
  <si>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</si>
  <si>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</si>
  <si>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</si>
  <si>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</si>
  <si>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</si>
  <si>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</si>
  <si>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</si>
  <si>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</si>
  <si>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</si>
  <si>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</si>
  <si>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</si>
  <si>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</si>
  <si>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</si>
  <si>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</si>
  <si>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</si>
  <si>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</si>
  <si>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</si>
  <si>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</si>
  <si>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</si>
  <si>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</si>
  <si>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</si>
  <si>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</si>
  <si>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</si>
  <si>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</si>
  <si>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</si>
  <si>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</si>
  <si>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</si>
  <si>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</si>
  <si>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</si>
  <si>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</si>
  <si>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</si>
  <si>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</si>
  <si>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</si>
  <si>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</si>
  <si>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</si>
  <si>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</si>
  <si>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</si>
  <si>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</si>
  <si>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</si>
  <si>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</si>
  <si>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</si>
  <si>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</si>
  <si>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</si>
  <si>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</si>
  <si>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</si>
  <si>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</si>
  <si>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</si>
  <si>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</si>
  <si>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</si>
  <si>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</si>
  <si>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</si>
  <si>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</si>
  <si>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</si>
  <si>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</si>
  <si>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</si>
  <si>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</si>
  <si>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</si>
  <si>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</si>
  <si>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</si>
  <si>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</si>
  <si>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</si>
  <si>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</si>
  <si>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</si>
  <si>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</si>
  <si>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</si>
  <si>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</si>
  <si>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</si>
  <si>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</si>
  <si>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</si>
  <si>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</si>
  <si>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</si>
  <si>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</si>
  <si>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</si>
  <si>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</si>
  <si>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</si>
  <si>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</si>
  <si>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</si>
  <si>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</si>
  <si>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</si>
  <si>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</si>
  <si>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</si>
  <si>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</si>
  <si>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</si>
  <si>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</si>
  <si>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</si>
  <si>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</si>
  <si>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</si>
  <si>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</si>
  <si>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</si>
  <si>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</si>
  <si>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</si>
  <si>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</si>
  <si>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</si>
  <si>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</si>
  <si>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</si>
  <si>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</si>
  <si>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</si>
  <si>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</si>
  <si>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</si>
  <si>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</si>
  <si>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</si>
  <si>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</si>
  <si>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</si>
  <si>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</si>
  <si>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</si>
  <si>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</si>
  <si>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</si>
  <si>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</si>
  <si>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</si>
  <si>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</si>
  <si>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</si>
  <si>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</si>
  <si>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</si>
  <si>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</si>
  <si>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</si>
  <si>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</si>
  <si>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</si>
  <si>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</si>
  <si>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</si>
  <si>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</si>
  <si>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</si>
  <si>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</si>
  <si>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</si>
  <si>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</si>
  <si>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</si>
  <si>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</si>
  <si>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</si>
  <si>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</si>
  <si>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</si>
  <si>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</si>
  <si>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</si>
  <si>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</si>
  <si>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</si>
  <si>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</si>
  <si>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</si>
  <si>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</si>
  <si>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</si>
  <si>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</si>
  <si>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</si>
  <si>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</si>
  <si>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</si>
  <si>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</si>
  <si>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</si>
  <si>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</si>
  <si>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</si>
  <si>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</si>
  <si>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</si>
  <si>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</si>
  <si>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</si>
  <si>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</si>
  <si>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</si>
  <si>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</si>
  <si>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</si>
  <si>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</si>
  <si>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</si>
  <si>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</si>
  <si>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</si>
  <si>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</si>
  <si>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</si>
  <si>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</si>
  <si>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</si>
  <si>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</si>
  <si>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</si>
  <si>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</si>
  <si>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</si>
  <si>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</si>
  <si>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</si>
  <si>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</si>
  <si>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</si>
  <si>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</si>
  <si>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</si>
  <si>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</si>
  <si>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</si>
  <si>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</si>
  <si>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</si>
  <si>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</si>
  <si>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</si>
  <si>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</si>
  <si>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</si>
  <si>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</si>
  <si>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</si>
  <si>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</si>
  <si>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</si>
  <si>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</si>
  <si>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</si>
  <si>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</si>
  <si>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</si>
  <si>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</si>
  <si>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</si>
  <si>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</si>
  <si>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</si>
  <si>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</si>
  <si>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</si>
  <si>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</si>
  <si>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</si>
  <si>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</si>
  <si>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</si>
  <si>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</si>
  <si>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</si>
  <si>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</si>
  <si>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</si>
  <si>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</si>
  <si>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</si>
  <si>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</si>
  <si>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</si>
  <si>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</si>
  <si>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</si>
  <si>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</si>
  <si>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</si>
  <si>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</si>
  <si>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</si>
  <si>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</si>
  <si>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</si>
  <si>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</si>
  <si>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</si>
  <si>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</si>
  <si>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</si>
  <si>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</si>
  <si>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</si>
  <si>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</si>
  <si>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</si>
  <si>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</si>
  <si>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</si>
  <si>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</si>
  <si>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</si>
  <si>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</si>
  <si>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</si>
  <si>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</si>
  <si>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</si>
  <si>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</si>
  <si>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</si>
  <si>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</si>
  <si>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</si>
  <si>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</si>
  <si>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</si>
  <si>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</si>
  <si>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</si>
  <si>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</si>
  <si>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</si>
  <si>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</si>
  <si>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</si>
  <si>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</si>
  <si>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</si>
  <si>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</si>
  <si>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</si>
  <si>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</si>
  <si>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</si>
  <si>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</si>
  <si>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</si>
  <si>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</si>
  <si>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</si>
  <si>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</si>
  <si>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</si>
  <si>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</si>
  <si>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</si>
  <si>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</si>
  <si>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</si>
  <si>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</si>
  <si>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</si>
  <si>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</si>
  <si>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</si>
  <si>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</si>
  <si>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</si>
  <si>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</si>
  <si>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</si>
  <si>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</si>
  <si>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</si>
  <si>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</si>
  <si>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</si>
  <si>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</si>
  <si>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</si>
  <si>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</si>
  <si>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</si>
  <si>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</si>
  <si>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</si>
  <si>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</si>
  <si>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</si>
  <si>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</si>
  <si>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</si>
  <si>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</si>
  <si>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</si>
  <si>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</si>
  <si>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</si>
  <si>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</si>
  <si>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</si>
  <si>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</si>
  <si>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</si>
  <si>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</si>
  <si>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</si>
  <si>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</si>
  <si>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</si>
  <si>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</si>
  <si>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</si>
  <si>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</si>
  <si>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</si>
  <si>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</si>
  <si>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</si>
  <si>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</si>
  <si>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</si>
  <si>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</si>
  <si>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</si>
  <si>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</si>
  <si>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</si>
  <si>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</si>
  <si>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</si>
  <si>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</si>
  <si>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</si>
  <si>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</si>
  <si>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</si>
  <si>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</si>
  <si>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</si>
  <si>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</si>
  <si>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</si>
  <si>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</si>
  <si>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</si>
  <si>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</si>
  <si>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</si>
  <si>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</si>
  <si>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</si>
  <si>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</si>
  <si>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</si>
  <si>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</si>
  <si>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</si>
  <si>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</si>
  <si>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</si>
  <si>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</si>
  <si>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</si>
  <si>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</si>
  <si>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</si>
  <si>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</si>
  <si>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</si>
  <si>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</si>
  <si>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</si>
  <si>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</si>
  <si>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</si>
  <si>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</si>
  <si>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</si>
  <si>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</si>
  <si>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</si>
  <si>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</si>
  <si>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</si>
  <si>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</si>
  <si>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</si>
  <si>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</si>
  <si>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</si>
  <si>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</si>
  <si>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</si>
  <si>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</si>
  <si>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</si>
  <si>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</si>
  <si>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</si>
  <si>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</si>
  <si>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</si>
  <si>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</si>
  <si>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</si>
  <si>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</si>
  <si>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</si>
  <si>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</si>
  <si>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</si>
  <si>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</si>
  <si>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</si>
  <si>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</si>
  <si>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</si>
  <si>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</si>
  <si>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</si>
  <si>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</si>
  <si>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</si>
  <si>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</si>
  <si>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</si>
  <si>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</si>
  <si>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</si>
  <si>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</si>
  <si>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</si>
  <si>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</si>
  <si>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</si>
  <si>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</si>
  <si>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</si>
  <si>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</si>
  <si>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</si>
  <si>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</si>
  <si>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</si>
  <si>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</si>
  <si>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</si>
  <si>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</si>
  <si>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</si>
  <si>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</si>
  <si>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</si>
  <si>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</si>
  <si>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</si>
  <si>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</si>
  <si>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</si>
  <si>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</si>
  <si>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</si>
  <si>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</si>
  <si>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</si>
  <si>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</si>
  <si>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</si>
  <si>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</si>
  <si>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</si>
  <si>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</si>
  <si>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</si>
  <si>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</si>
  <si>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</si>
  <si>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</si>
  <si>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</si>
  <si>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</si>
  <si>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</si>
  <si>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</si>
  <si>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</si>
  <si>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</si>
  <si>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</si>
  <si>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</si>
  <si>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</si>
  <si>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</si>
  <si>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</si>
  <si>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</si>
  <si>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</si>
  <si>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</si>
  <si>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</si>
  <si>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</si>
  <si>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</si>
  <si>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</si>
  <si>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</si>
  <si>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</si>
  <si>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</si>
  <si>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</si>
  <si>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</si>
  <si>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</si>
  <si>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</si>
  <si>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</si>
  <si>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</si>
  <si>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</si>
  <si>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</si>
  <si>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</si>
  <si>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</si>
  <si>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</si>
  <si>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</si>
  <si>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</si>
  <si>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</si>
  <si>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</si>
  <si>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</si>
  <si>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</si>
  <si>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</si>
  <si>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</si>
  <si>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</si>
  <si>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</si>
  <si>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</si>
  <si>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</si>
  <si>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</si>
  <si>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</si>
  <si>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</si>
  <si>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</si>
  <si>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</si>
  <si>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</si>
  <si>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</si>
  <si>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</si>
  <si>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</si>
  <si>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</si>
  <si>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</si>
  <si>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</si>
  <si>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</si>
  <si>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</si>
  <si>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</si>
  <si>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</si>
  <si>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</si>
  <si>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</si>
  <si>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</si>
  <si>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</si>
  <si>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</si>
  <si>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</si>
  <si>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</si>
  <si>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</si>
  <si>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</si>
  <si>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</si>
  <si>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</si>
  <si>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</si>
  <si>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</si>
  <si>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</si>
  <si>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</si>
  <si>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</si>
  <si>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</si>
  <si>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</si>
  <si>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</si>
  <si>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</si>
  <si>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</si>
  <si>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</si>
  <si>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</si>
  <si>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</si>
  <si>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</si>
  <si>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</si>
  <si>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</si>
  <si>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</si>
  <si>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</si>
  <si>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</si>
  <si>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</si>
  <si>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</si>
  <si>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</si>
  <si>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</si>
  <si>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</si>
  <si>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</si>
  <si>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</si>
  <si>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</si>
  <si>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</si>
  <si>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</si>
  <si>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</si>
  <si>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</si>
  <si>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</si>
  <si>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</si>
  <si>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</si>
  <si>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</si>
  <si>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</si>
  <si>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</si>
  <si>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</si>
  <si>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</si>
  <si>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</si>
  <si>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</si>
  <si>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</si>
  <si>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</si>
  <si>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</si>
  <si>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</si>
  <si>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</si>
  <si>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</si>
  <si>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</si>
  <si>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</si>
  <si>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</si>
  <si>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</si>
  <si>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</si>
  <si>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</si>
  <si>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</si>
  <si>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</si>
  <si>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</si>
  <si>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</si>
  <si>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</si>
  <si>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</si>
  <si>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</si>
  <si>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</si>
  <si>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</si>
  <si>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</si>
  <si>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</si>
  <si>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</si>
  <si>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</si>
  <si>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</si>
  <si>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</si>
  <si>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</si>
  <si>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</si>
  <si>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</si>
  <si>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</si>
  <si>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</si>
  <si>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</si>
  <si>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</si>
  <si>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</si>
  <si>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</si>
  <si>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</si>
  <si>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</si>
  <si>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</si>
  <si>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</si>
  <si>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</si>
  <si>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</si>
  <si>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</si>
  <si>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</si>
  <si>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</si>
  <si>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</si>
  <si>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</si>
  <si>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</si>
  <si>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</si>
  <si>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</si>
  <si>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</si>
  <si>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</si>
  <si>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</si>
  <si>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</si>
  <si>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</si>
  <si>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</si>
  <si>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</si>
  <si>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</si>
  <si>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</si>
  <si>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</si>
  <si>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</si>
  <si>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</si>
  <si>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</si>
  <si>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</si>
  <si>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</si>
  <si>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</si>
  <si>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</si>
  <si>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</si>
  <si>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</si>
  <si>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</si>
  <si>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</si>
  <si>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</si>
  <si>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</si>
  <si>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</si>
  <si>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</si>
  <si>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</si>
  <si>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</si>
  <si>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</si>
  <si>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</si>
  <si>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</si>
  <si>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</si>
  <si>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</si>
  <si>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</si>
  <si>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</si>
  <si>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</si>
  <si>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</si>
  <si>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</si>
  <si>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</si>
  <si>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</si>
  <si>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</si>
  <si>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</si>
  <si>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</si>
  <si>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</si>
  <si>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</si>
  <si>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</si>
  <si>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</si>
  <si>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</si>
  <si>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</si>
  <si>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</si>
  <si>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</si>
  <si>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</si>
  <si>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</si>
  <si>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</si>
  <si>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</si>
  <si>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</si>
  <si>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</si>
  <si>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</si>
  <si>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</si>
  <si>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</si>
  <si>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</si>
  <si>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</si>
  <si>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</si>
  <si>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</si>
  <si>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</si>
  <si>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</si>
  <si>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</si>
  <si>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</si>
  <si>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</si>
  <si>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</si>
  <si>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</si>
  <si>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</si>
  <si>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</si>
  <si>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</si>
  <si>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</si>
  <si>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</si>
  <si>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</si>
  <si>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</si>
  <si>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</si>
  <si>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</si>
  <si>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</si>
  <si>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</si>
  <si>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</si>
  <si>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</si>
  <si>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</si>
  <si>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</si>
  <si>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</si>
  <si>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</si>
  <si>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</si>
  <si>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</si>
  <si>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</si>
  <si>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</si>
  <si>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</si>
  <si>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</si>
  <si>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</si>
  <si>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</si>
  <si>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</si>
  <si>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</si>
  <si>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</si>
  <si>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</si>
  <si>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</si>
  <si>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</si>
  <si>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</si>
  <si>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</si>
  <si>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</si>
  <si>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</si>
  <si>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</si>
  <si>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</si>
  <si>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</si>
  <si>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</si>
  <si>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</si>
  <si>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</si>
  <si>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</si>
  <si>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</si>
  <si>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</si>
  <si>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</si>
  <si>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</si>
  <si>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</si>
  <si>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</si>
  <si>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</si>
  <si>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</si>
  <si>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</si>
  <si>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</si>
  <si>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</si>
  <si>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</si>
  <si>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</si>
  <si>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</si>
  <si>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</si>
  <si>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</si>
  <si>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</si>
  <si>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</si>
  <si>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</si>
  <si>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</si>
  <si>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</si>
  <si>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</si>
  <si>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</si>
  <si>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</si>
  <si>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</si>
  <si>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</si>
  <si>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</si>
  <si>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</si>
  <si>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</si>
  <si>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</si>
  <si>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</si>
  <si>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</si>
  <si>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</si>
  <si>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</si>
  <si>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</si>
  <si>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</si>
  <si>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</si>
  <si>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</si>
  <si>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</si>
  <si>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</si>
  <si>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</si>
  <si>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</si>
  <si>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</si>
  <si>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</si>
  <si>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</si>
  <si>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</si>
  <si>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</si>
  <si>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</si>
  <si>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</si>
  <si>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</si>
  <si>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</si>
  <si>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</si>
  <si>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</si>
  <si>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</si>
  <si>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</si>
  <si>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</si>
  <si>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</si>
  <si>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</si>
  <si>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</si>
  <si>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</si>
  <si>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</si>
  <si>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</si>
  <si>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</si>
  <si>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</si>
  <si>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</si>
  <si>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</si>
  <si>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</si>
  <si>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</si>
  <si>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</si>
  <si>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</si>
  <si>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</si>
  <si>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</si>
  <si>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</si>
  <si>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</si>
  <si>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</si>
  <si>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</si>
  <si>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</si>
  <si>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</si>
  <si>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</si>
  <si>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</si>
  <si>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</si>
  <si>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</si>
  <si>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</si>
  <si>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</si>
  <si>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</si>
  <si>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</si>
  <si>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</si>
  <si>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</si>
  <si>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</si>
  <si>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</si>
  <si>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</si>
  <si>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</si>
  <si>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</si>
  <si>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</si>
  <si>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</si>
  <si>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</si>
  <si>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</si>
  <si>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</si>
  <si>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</si>
  <si>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</si>
  <si>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</si>
  <si>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</si>
  <si>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</si>
  <si>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</si>
  <si>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</si>
  <si>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</si>
  <si>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</si>
  <si>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</si>
  <si>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</si>
  <si>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</si>
  <si>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</si>
  <si>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</si>
  <si>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</si>
  <si>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</si>
  <si>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</si>
  <si>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</si>
  <si>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</si>
  <si>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</si>
  <si>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</si>
  <si>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</si>
  <si>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</si>
  <si>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</si>
  <si>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</si>
  <si>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</si>
  <si>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</si>
  <si>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</si>
  <si>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</si>
  <si>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</si>
  <si>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</si>
  <si>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</si>
  <si>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</si>
  <si>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</si>
  <si>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</si>
  <si>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</si>
  <si>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</si>
  <si>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</si>
  <si>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</si>
  <si>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</si>
  <si>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</si>
  <si>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</si>
  <si>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</si>
  <si>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</si>
  <si>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</si>
  <si>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</si>
  <si>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</si>
  <si>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</si>
  <si>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</si>
  <si>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</si>
  <si>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</si>
  <si>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</si>
  <si>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</si>
  <si>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</si>
  <si>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</si>
  <si>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</si>
  <si>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</si>
  <si>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</si>
  <si>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</si>
  <si>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</si>
  <si>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</si>
  <si>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</si>
  <si>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</si>
  <si>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</si>
  <si>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</si>
  <si>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</si>
  <si>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</si>
  <si>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</si>
  <si>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</si>
  <si>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</si>
  <si>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</si>
  <si>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</si>
  <si>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</si>
  <si>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</si>
  <si>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</si>
  <si>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</si>
  <si>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</si>
  <si>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</si>
  <si>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</si>
  <si>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</si>
  <si>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</si>
  <si>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</si>
  <si>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</si>
  <si>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</si>
  <si>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</si>
  <si>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</si>
  <si>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</si>
  <si>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</si>
  <si>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</si>
  <si>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</si>
  <si>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</si>
  <si>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</si>
  <si>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</si>
  <si>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</si>
  <si>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</si>
  <si>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</si>
  <si>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</si>
  <si>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</si>
  <si>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</si>
  <si>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</si>
  <si>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</si>
  <si>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</si>
  <si>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</si>
  <si>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</si>
  <si>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</si>
  <si>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</si>
  <si>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</si>
  <si>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</si>
  <si>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</si>
  <si>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</si>
  <si>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</si>
  <si>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</si>
  <si>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</si>
  <si>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</si>
  <si>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</si>
  <si>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</si>
  <si>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</si>
  <si>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</si>
  <si>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</si>
  <si>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</si>
  <si>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</si>
  <si>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</si>
  <si>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</si>
  <si>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</si>
  <si>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</si>
  <si>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</si>
  <si>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</si>
  <si>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</si>
  <si>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</si>
  <si>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</si>
  <si>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</si>
  <si>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</si>
  <si>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</si>
  <si>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</si>
  <si>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</si>
  <si>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</si>
  <si>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</si>
  <si>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</si>
  <si>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</si>
  <si>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</si>
  <si>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</si>
  <si>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</si>
  <si>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</si>
  <si>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</si>
  <si>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</si>
  <si>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</si>
  <si>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</si>
  <si>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</si>
  <si>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</si>
  <si>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</si>
  <si>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</si>
  <si>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</si>
  <si>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</si>
  <si>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</si>
  <si>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</si>
  <si>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</si>
  <si>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</si>
  <si>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</si>
  <si>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</si>
  <si>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</si>
  <si>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</si>
  <si>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</si>
  <si>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</si>
  <si>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</si>
  <si>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</si>
  <si>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</si>
  <si>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</si>
  <si>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</si>
  <si>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</si>
  <si>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</si>
  <si>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</si>
  <si>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</si>
  <si>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</si>
  <si>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</si>
  <si>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</si>
  <si>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</si>
  <si>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</si>
  <si>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</si>
  <si>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</si>
  <si>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</si>
  <si>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</si>
  <si>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</si>
  <si>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</si>
  <si>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</si>
  <si>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</si>
  <si>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</si>
  <si>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</si>
  <si>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</si>
  <si>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</si>
  <si>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</si>
  <si>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</si>
  <si>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</si>
  <si>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</si>
  <si>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</si>
  <si>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</si>
  <si>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</si>
  <si>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</si>
  <si>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</si>
  <si>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</si>
  <si>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</si>
  <si>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</si>
  <si>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</si>
  <si>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</si>
  <si>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</si>
  <si>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</si>
  <si>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</si>
  <si>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</si>
  <si>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</si>
  <si>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</si>
  <si>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</si>
  <si>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</si>
  <si>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</si>
  <si>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</si>
  <si>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</si>
  <si>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</si>
  <si>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</si>
  <si>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</si>
  <si>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</si>
  <si>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</si>
  <si>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</si>
  <si>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</si>
  <si>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</si>
  <si>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</si>
  <si>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</si>
  <si>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</si>
  <si>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</si>
  <si>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</si>
  <si>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</si>
  <si>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</si>
  <si>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</si>
  <si>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</si>
  <si>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</si>
  <si>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</si>
  <si>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</si>
  <si>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</si>
  <si>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</si>
  <si>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</si>
  <si>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</si>
  <si>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</si>
  <si>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</si>
  <si>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</si>
  <si>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</si>
  <si>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</si>
  <si>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</si>
  <si>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</si>
  <si>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</si>
  <si>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</si>
  <si>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</si>
  <si>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</si>
  <si>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</si>
  <si>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</si>
  <si>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</si>
  <si>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</si>
  <si>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</si>
  <si>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</si>
  <si>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</si>
  <si>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</si>
  <si>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</si>
  <si>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</si>
  <si>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</si>
  <si>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</si>
  <si>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</si>
  <si>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</si>
  <si>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</si>
  <si>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</si>
  <si>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</si>
  <si>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</si>
  <si>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</si>
  <si>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</si>
  <si>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</si>
  <si>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</si>
  <si>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</si>
  <si>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</si>
  <si>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</si>
  <si>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</si>
  <si>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</si>
  <si>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</si>
  <si>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</si>
  <si>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</si>
  <si>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</si>
  <si>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</si>
  <si>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</si>
  <si>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</si>
  <si>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</si>
  <si>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</si>
  <si>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</si>
  <si>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</si>
  <si>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</si>
  <si>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</si>
  <si>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</si>
  <si>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</si>
  <si>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</si>
  <si>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</si>
  <si>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</si>
  <si>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</si>
  <si>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</si>
  <si>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</si>
  <si>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</si>
  <si>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</si>
  <si>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</si>
  <si>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</si>
  <si>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</si>
  <si>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</si>
  <si>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</si>
  <si>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</si>
  <si>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</si>
  <si>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</si>
  <si>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</si>
  <si>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</si>
  <si>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</si>
  <si>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</si>
  <si>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</si>
  <si>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</si>
  <si>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</si>
  <si>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</si>
  <si>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</si>
  <si>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</si>
  <si>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</si>
  <si>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</si>
  <si>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</si>
  <si>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</si>
  <si>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</si>
  <si>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</si>
  <si>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</si>
  <si>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</si>
  <si>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</si>
  <si>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</si>
  <si>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</si>
  <si>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</si>
  <si>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</si>
  <si>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</si>
  <si>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</si>
  <si>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</si>
  <si>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</si>
  <si>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</si>
  <si>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</si>
  <si>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</si>
  <si>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</si>
  <si>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</si>
  <si>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</si>
  <si>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</si>
  <si>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</si>
  <si>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</si>
  <si>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</si>
  <si>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</si>
  <si>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</si>
  <si>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</si>
  <si>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</si>
  <si>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</si>
  <si>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</si>
  <si>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</si>
  <si>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</si>
  <si>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</si>
  <si>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</si>
  <si>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</si>
  <si>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</si>
  <si>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</si>
  <si>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</si>
  <si>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</si>
  <si>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</si>
  <si>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</si>
  <si>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</si>
  <si>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</si>
  <si>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</si>
  <si>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</si>
  <si>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</si>
  <si>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</si>
  <si>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</si>
  <si>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</si>
  <si>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</si>
  <si>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</si>
  <si>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</si>
  <si>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</si>
  <si>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</si>
  <si>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</si>
  <si>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</si>
  <si>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</si>
  <si>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</si>
  <si>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</si>
  <si>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</si>
  <si>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</si>
  <si>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</si>
  <si>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</si>
  <si>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</si>
  <si>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</si>
  <si>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</si>
  <si>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</si>
  <si>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</si>
  <si>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</si>
  <si>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</si>
  <si>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</si>
  <si>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</si>
  <si>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</si>
  <si>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</si>
  <si>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</si>
  <si>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</si>
  <si>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</si>
  <si>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</si>
  <si>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</si>
  <si>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</si>
  <si>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</si>
  <si>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</si>
  <si>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</si>
  <si>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</si>
  <si>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</si>
  <si>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</si>
  <si>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</si>
  <si>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</si>
  <si>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</si>
  <si>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</si>
  <si>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</si>
  <si>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</si>
  <si>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</si>
  <si>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</si>
  <si>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</si>
  <si>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</si>
  <si>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</si>
  <si>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</si>
  <si>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</si>
  <si>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</si>
  <si>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</si>
  <si>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</si>
  <si>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</si>
  <si>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</si>
  <si>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</si>
  <si>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</si>
  <si>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</si>
  <si>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</si>
  <si>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</si>
  <si>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</si>
  <si>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</si>
  <si>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</si>
  <si>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</si>
  <si>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</si>
  <si>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</si>
  <si>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</si>
  <si>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</si>
  <si>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</si>
  <si>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</si>
  <si>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</si>
  <si>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</si>
  <si>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</si>
  <si>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</si>
  <si>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</si>
  <si>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</si>
  <si>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</si>
  <si>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</si>
  <si>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</si>
  <si>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</si>
  <si>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</si>
  <si>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</si>
  <si>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</si>
  <si>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</si>
  <si>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</si>
  <si>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</si>
  <si>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</si>
  <si>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</si>
  <si>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</si>
  <si>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</si>
  <si>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</si>
  <si>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</si>
  <si>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</si>
  <si>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</si>
  <si>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</si>
  <si>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</si>
  <si>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</si>
  <si>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</si>
  <si>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</si>
  <si>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</si>
  <si>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</si>
  <si>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</si>
  <si>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</si>
  <si>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</si>
  <si>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</si>
  <si>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</si>
  <si>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</si>
  <si>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</si>
  <si>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</si>
  <si>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</si>
  <si>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</si>
  <si>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</si>
  <si>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</si>
  <si>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</si>
  <si>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</si>
  <si>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</si>
  <si>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</si>
  <si>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</si>
  <si>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</si>
  <si>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</si>
  <si>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</si>
  <si>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</si>
  <si>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</si>
  <si>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</si>
  <si>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</si>
  <si>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</si>
  <si>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</si>
  <si>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</si>
  <si>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</si>
  <si>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</si>
  <si>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</si>
  <si>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</si>
  <si>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</si>
  <si>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</si>
  <si>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</si>
  <si>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</si>
  <si>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</si>
  <si>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</si>
  <si>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</si>
  <si>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</si>
  <si>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</si>
  <si>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</si>
  <si>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</si>
  <si>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</si>
  <si>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</si>
  <si>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</si>
  <si>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</si>
  <si>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</si>
  <si>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</si>
  <si>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</si>
  <si>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</si>
  <si>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</si>
  <si>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</si>
  <si>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</si>
  <si>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</si>
  <si>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</si>
  <si>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</si>
  <si>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</si>
  <si>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</si>
  <si>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</si>
  <si>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</si>
  <si>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</si>
  <si>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</si>
  <si>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</si>
  <si>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</si>
  <si>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</si>
  <si>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</si>
  <si>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</si>
  <si>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</si>
  <si>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</si>
  <si>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</si>
  <si>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</si>
  <si>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</si>
  <si>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</si>
  <si>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</si>
  <si>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</si>
  <si>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</si>
  <si>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</si>
  <si>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</si>
  <si>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</si>
  <si>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</si>
  <si>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</si>
  <si>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</si>
  <si>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</si>
  <si>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</si>
  <si>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</si>
  <si>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</si>
  <si>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</si>
  <si>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</si>
  <si>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</si>
  <si>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</si>
  <si>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</si>
  <si>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</si>
  <si>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</si>
  <si>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</si>
  <si>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</si>
  <si>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</si>
  <si>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</si>
  <si>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</si>
  <si>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</si>
  <si>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</si>
  <si>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</si>
  <si>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</si>
  <si>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</si>
  <si>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</si>
  <si>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</si>
  <si>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</si>
  <si>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</si>
  <si>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</si>
  <si>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</si>
  <si>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</si>
  <si>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</si>
  <si>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</si>
  <si>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</si>
  <si>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</si>
  <si>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</si>
  <si>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</si>
  <si>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</si>
  <si>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</si>
  <si>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</si>
  <si>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</si>
  <si>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</si>
  <si>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</si>
  <si>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</si>
  <si>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</si>
  <si>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</si>
  <si>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</si>
  <si>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</si>
  <si>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</si>
  <si>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</si>
  <si>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</si>
  <si>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</si>
  <si>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</si>
  <si>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</si>
  <si>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</si>
  <si>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</si>
  <si>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</si>
  <si>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</si>
  <si>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</si>
  <si>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</si>
  <si>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</si>
  <si>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</si>
  <si>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</si>
  <si>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</si>
  <si>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</si>
  <si>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</si>
  <si>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</si>
  <si>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</si>
  <si>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</si>
  <si>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</si>
  <si>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</si>
  <si>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</si>
  <si>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</si>
  <si>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</si>
  <si>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</si>
  <si>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</si>
  <si>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</si>
  <si>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</si>
  <si>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</si>
  <si>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</si>
  <si>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</si>
  <si>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</si>
  <si>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</si>
  <si>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</si>
  <si>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</si>
  <si>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</si>
  <si>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</si>
  <si>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</si>
  <si>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</si>
  <si>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</si>
  <si>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</si>
  <si>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</si>
  <si>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</si>
  <si>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</si>
  <si>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</si>
  <si>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</si>
  <si>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</si>
  <si>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</si>
  <si>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</si>
  <si>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</si>
  <si>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</si>
  <si>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</si>
  <si>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</si>
  <si>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</si>
  <si>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</si>
  <si>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</si>
  <si>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</si>
  <si>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</si>
  <si>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</si>
  <si>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</si>
  <si>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</si>
  <si>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</si>
  <si>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</si>
  <si>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</si>
  <si>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</si>
  <si>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</si>
  <si>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</si>
  <si>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</si>
  <si>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</si>
  <si>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</si>
  <si>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</si>
  <si>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</si>
  <si>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</si>
  <si>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</si>
  <si>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</si>
  <si>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</si>
  <si>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</si>
  <si>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</si>
  <si>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</si>
  <si>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</si>
  <si>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</si>
  <si>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</si>
  <si>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</si>
  <si>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</si>
  <si>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</si>
  <si>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</si>
  <si>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</si>
  <si>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</si>
  <si>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</si>
  <si>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</si>
  <si>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</si>
  <si>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</si>
  <si>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</si>
  <si>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</si>
  <si>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</si>
  <si>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</si>
  <si>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</si>
  <si>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</si>
  <si>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</si>
  <si>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</si>
  <si>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</si>
  <si>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</si>
  <si>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</si>
  <si>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</si>
  <si>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</si>
  <si>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</si>
  <si>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</si>
  <si>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</si>
  <si>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</si>
  <si>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</si>
  <si>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</si>
  <si>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</si>
  <si>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</si>
  <si>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</si>
  <si>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</si>
  <si>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</si>
  <si>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</si>
  <si>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</si>
  <si>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</si>
  <si>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</si>
  <si>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</si>
  <si>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</si>
  <si>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</si>
  <si>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</si>
  <si>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</si>
  <si>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</si>
  <si>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</si>
  <si>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</si>
  <si>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</si>
  <si>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</si>
  <si>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</si>
  <si>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</si>
  <si>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</si>
  <si>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</si>
  <si>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</si>
  <si>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</si>
  <si>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</si>
  <si>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</si>
  <si>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</si>
  <si>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</si>
  <si>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</si>
  <si>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</si>
  <si>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</si>
  <si>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</si>
  <si>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</si>
  <si>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</si>
  <si>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</si>
  <si>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</si>
  <si>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</si>
  <si>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</si>
  <si>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</si>
  <si>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</si>
  <si>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</si>
  <si>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</si>
  <si>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</si>
  <si>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</si>
  <si>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</si>
  <si>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</si>
  <si>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</si>
  <si>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</si>
  <si>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</si>
  <si>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</si>
  <si>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</si>
  <si>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</si>
  <si>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</si>
  <si>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</si>
  <si>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</si>
  <si>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</si>
  <si>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</si>
  <si>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</si>
  <si>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</si>
  <si>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</si>
  <si>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</si>
  <si>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</si>
  <si>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</si>
  <si>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</si>
  <si>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</si>
  <si>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</si>
  <si>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</si>
  <si>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</si>
  <si>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</si>
  <si>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</si>
  <si>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</si>
  <si>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</si>
  <si>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</si>
  <si>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</si>
  <si>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</si>
  <si>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</si>
  <si>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</si>
  <si>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</si>
  <si>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</si>
  <si>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</si>
  <si>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</si>
  <si>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</si>
  <si>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</si>
  <si>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</si>
  <si>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</si>
  <si>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</si>
  <si>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</si>
  <si>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</si>
  <si>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</si>
  <si>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</si>
  <si>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</si>
  <si>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</si>
  <si>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</si>
  <si>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</si>
  <si>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</si>
  <si>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</si>
  <si>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</si>
  <si>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</si>
  <si>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</si>
  <si>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</si>
  <si>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</si>
  <si>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</si>
  <si>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</si>
  <si>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</si>
  <si>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</si>
  <si>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</si>
  <si>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</si>
  <si>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</si>
  <si>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</si>
  <si>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</si>
  <si>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</si>
  <si>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</si>
  <si>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</si>
  <si>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</si>
  <si>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</si>
  <si>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</si>
  <si>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</si>
  <si>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</si>
  <si>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</si>
  <si>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</si>
  <si>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</si>
  <si>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</si>
  <si>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</si>
  <si>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</si>
  <si>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</si>
  <si>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</si>
  <si>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</si>
  <si>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</si>
  <si>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</si>
  <si>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</si>
  <si>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</si>
  <si>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</si>
  <si>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</si>
  <si>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</si>
  <si>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</si>
  <si>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</si>
  <si>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</si>
  <si>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</si>
  <si>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</si>
  <si>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</si>
  <si>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</si>
  <si>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</si>
  <si>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</si>
  <si>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</si>
  <si>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</si>
  <si>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</si>
  <si>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</si>
  <si>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</si>
  <si>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</si>
  <si>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</si>
  <si>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</si>
  <si>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</si>
  <si>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</si>
  <si>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</si>
  <si>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</si>
  <si>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</si>
  <si>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</si>
  <si>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</si>
  <si>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</si>
  <si>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</si>
  <si>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</si>
  <si>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</si>
  <si>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</si>
  <si>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</si>
  <si>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</si>
  <si>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</si>
  <si>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</si>
  <si>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</si>
  <si>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</si>
  <si>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</si>
  <si>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</si>
  <si>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</si>
  <si>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</si>
  <si>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</si>
  <si>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</si>
  <si>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</si>
  <si>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</si>
  <si>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</si>
  <si>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</si>
  <si>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</si>
  <si>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</si>
  <si>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</si>
  <si>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</si>
  <si>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</si>
  <si>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</si>
  <si>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</si>
  <si>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</si>
  <si>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</si>
  <si>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</si>
  <si>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</si>
  <si>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</si>
  <si>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</si>
  <si>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</si>
  <si>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</si>
  <si>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</si>
  <si>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</si>
  <si>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</si>
  <si>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</si>
  <si>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</si>
  <si>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</si>
  <si>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</si>
  <si>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</si>
  <si>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</si>
  <si>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</si>
  <si>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</si>
  <si>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</si>
  <si>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</si>
  <si>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</si>
  <si>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</si>
  <si>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</si>
  <si>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</si>
  <si>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</si>
  <si>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</si>
  <si>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</si>
  <si>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</si>
  <si>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</si>
  <si>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</si>
  <si>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</si>
  <si>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</si>
  <si>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</si>
  <si>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</si>
  <si>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</si>
  <si>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</si>
  <si>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</si>
  <si>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</si>
  <si>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</si>
  <si>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</si>
  <si>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</si>
  <si>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</si>
  <si>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</si>
  <si>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</si>
  <si>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</si>
  <si>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</si>
  <si>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</si>
  <si>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</si>
  <si>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</si>
  <si>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</si>
  <si>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</si>
  <si>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</si>
  <si>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</si>
  <si>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</si>
  <si>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</si>
  <si>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</si>
  <si>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</si>
  <si>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</si>
  <si>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</si>
  <si>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</si>
  <si>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</si>
  <si>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</si>
  <si>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</si>
  <si>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</si>
  <si>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</si>
  <si>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</si>
  <si>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</si>
  <si>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</si>
  <si>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</si>
  <si>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</si>
  <si>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</si>
  <si>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</si>
  <si>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</si>
  <si>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</si>
  <si>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</si>
  <si>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</si>
  <si>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</si>
  <si>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</si>
  <si>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</si>
  <si>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</si>
  <si>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</si>
  <si>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</si>
  <si>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</si>
  <si>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</si>
  <si>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</si>
  <si>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</si>
  <si>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</si>
  <si>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</si>
  <si>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</si>
  <si>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</si>
  <si>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</si>
  <si>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</si>
  <si>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</si>
  <si>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</si>
  <si>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</si>
  <si>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</si>
  <si>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</si>
  <si>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</si>
  <si>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</si>
  <si>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</si>
  <si>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</si>
  <si>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</si>
  <si>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</si>
  <si>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</si>
  <si>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</si>
  <si>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</si>
  <si>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</si>
  <si>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</si>
  <si>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</si>
  <si>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</si>
  <si>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</si>
  <si>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</si>
  <si>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</si>
  <si>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</si>
  <si>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</si>
  <si>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</si>
  <si>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</si>
  <si>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</si>
  <si>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</si>
  <si>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</si>
  <si>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</si>
  <si>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</si>
  <si>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</si>
  <si>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</si>
  <si>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</si>
  <si>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</si>
  <si>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</si>
  <si>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</si>
  <si>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</si>
  <si>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</si>
  <si>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</si>
  <si>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</si>
  <si>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</si>
  <si>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</si>
  <si>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</si>
  <si>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</si>
  <si>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</si>
  <si>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</si>
  <si>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</si>
  <si>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</si>
  <si>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</si>
  <si>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</si>
  <si>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</si>
  <si>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</si>
  <si>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</si>
  <si>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</si>
  <si>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</si>
  <si>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</si>
  <si>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</si>
  <si>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</si>
  <si>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</si>
  <si>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</si>
  <si>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</si>
  <si>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</si>
  <si>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</si>
  <si>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</si>
  <si>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</si>
  <si>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</si>
  <si>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</si>
  <si>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</si>
  <si>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</si>
  <si>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</si>
  <si>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</si>
  <si>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</si>
  <si>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</si>
  <si>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</si>
  <si>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</si>
  <si>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</si>
  <si>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</si>
  <si>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</si>
  <si>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</si>
  <si>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</si>
  <si>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</si>
  <si>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</si>
  <si>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</si>
  <si>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</si>
  <si>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</si>
  <si>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</si>
  <si>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</si>
  <si>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</si>
  <si>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</si>
  <si>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</si>
  <si>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</si>
  <si>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</si>
  <si>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</si>
  <si>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</si>
  <si>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</si>
  <si>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</si>
  <si>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</si>
  <si>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</si>
  <si>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</si>
  <si>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</si>
  <si>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</si>
  <si>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</si>
  <si>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</si>
  <si>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</si>
  <si>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</si>
  <si>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</si>
  <si>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</si>
  <si>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</si>
  <si>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</si>
  <si>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</si>
  <si>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</si>
  <si>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</si>
  <si>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</si>
  <si>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</si>
  <si>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</si>
  <si>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</si>
  <si>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</si>
  <si>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</si>
  <si>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</si>
  <si>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</si>
  <si>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</si>
  <si>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</si>
  <si>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</si>
  <si>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</si>
  <si>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</si>
  <si>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</si>
  <si>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</si>
  <si>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</si>
  <si>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</si>
  <si>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</si>
  <si>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</si>
  <si>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</si>
  <si>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</si>
  <si>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</si>
  <si>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</si>
  <si>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</si>
  <si>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</si>
  <si>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</si>
  <si>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</si>
  <si>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</si>
  <si>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</si>
  <si>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</si>
  <si>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</si>
  <si>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</si>
  <si>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</si>
  <si>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</si>
  <si>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</si>
  <si>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</si>
  <si>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</si>
  <si>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</si>
  <si>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</si>
  <si>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</si>
  <si>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</si>
  <si>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</si>
  <si>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</si>
  <si>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</si>
  <si>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</si>
  <si>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</si>
  <si>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</si>
  <si>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</si>
  <si>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</si>
  <si>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</si>
  <si>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</si>
  <si>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</si>
  <si>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</si>
  <si>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</si>
  <si>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</si>
  <si>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</si>
  <si>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</si>
  <si>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</si>
  <si>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</si>
  <si>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</si>
  <si>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</si>
  <si>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</si>
  <si>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</si>
  <si>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</si>
  <si>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</si>
  <si>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</si>
  <si>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</si>
  <si>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</si>
  <si>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</si>
  <si>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</si>
  <si>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</si>
  <si>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</si>
  <si>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</si>
  <si>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</si>
  <si>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</si>
  <si>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</si>
  <si>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</si>
  <si>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</si>
  <si>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</si>
  <si>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</si>
  <si>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</si>
  <si>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</si>
  <si>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</si>
  <si>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</si>
  <si>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</si>
  <si>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</si>
  <si>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</si>
  <si>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</si>
  <si>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</si>
  <si>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</si>
  <si>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</si>
  <si>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</si>
  <si>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</si>
  <si>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</si>
  <si>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</si>
  <si>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</si>
  <si>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</si>
  <si>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</si>
  <si>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</si>
  <si>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</si>
  <si>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</si>
  <si>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</si>
  <si>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</si>
  <si>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</si>
  <si>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</si>
  <si>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</si>
  <si>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</si>
  <si>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</si>
  <si>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</si>
  <si>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</si>
  <si>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</si>
  <si>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</si>
  <si>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</si>
  <si>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</si>
  <si>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</si>
  <si>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</si>
  <si>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</si>
  <si>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</si>
  <si>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</si>
  <si>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</si>
  <si>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</si>
  <si>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</si>
  <si>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</si>
  <si>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</si>
  <si>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</si>
  <si>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</si>
  <si>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</si>
  <si>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</si>
  <si>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</si>
  <si>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</si>
  <si>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</si>
  <si>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</si>
  <si>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</si>
  <si>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</si>
  <si>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</si>
  <si>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</si>
  <si>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</si>
  <si>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</si>
  <si>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</si>
  <si>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</si>
  <si>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</si>
  <si>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</si>
  <si>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</si>
  <si>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</si>
  <si>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</si>
  <si>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</si>
  <si>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</si>
  <si>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</si>
  <si>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</si>
  <si>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</si>
  <si>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</si>
  <si>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</si>
  <si>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</si>
  <si>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</si>
  <si>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</si>
  <si>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</si>
  <si>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</si>
  <si>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</si>
  <si>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</si>
  <si>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</si>
  <si>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</si>
  <si>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</si>
  <si>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</si>
  <si>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</si>
  <si>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</si>
  <si>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</si>
  <si>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</si>
  <si>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</si>
  <si>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</si>
  <si>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</si>
  <si>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</si>
  <si>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</si>
  <si>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</si>
  <si>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</si>
  <si>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</si>
  <si>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</si>
  <si>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</si>
  <si>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</si>
  <si>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</si>
  <si>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</si>
  <si>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</si>
  <si>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</si>
  <si>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</si>
  <si>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</si>
  <si>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</si>
  <si>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</si>
  <si>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</si>
  <si>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</si>
  <si>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</si>
  <si>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</si>
  <si>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</si>
  <si>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</si>
  <si>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</si>
  <si>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</si>
  <si>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</si>
  <si>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</si>
  <si>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</si>
  <si>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</si>
  <si>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</si>
  <si>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</si>
  <si>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</si>
  <si>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</si>
  <si>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</si>
  <si>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</si>
  <si>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</si>
  <si>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</si>
  <si>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</si>
  <si>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</si>
  <si>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</si>
  <si>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</si>
  <si>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</si>
  <si>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</si>
  <si>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</si>
  <si>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</si>
  <si>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</si>
  <si>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</si>
  <si>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</si>
  <si>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</si>
  <si>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</si>
  <si>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</si>
  <si>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</si>
  <si>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</si>
  <si>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</si>
  <si>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</si>
  <si>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</si>
  <si>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</si>
  <si>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</si>
  <si>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</si>
  <si>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</si>
  <si>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</si>
  <si>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</si>
  <si>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</si>
  <si>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</si>
  <si>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</si>
  <si>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</si>
  <si>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</si>
  <si>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</si>
  <si>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</si>
  <si>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</si>
  <si>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</si>
  <si>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</si>
  <si>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</si>
  <si>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</si>
  <si>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</si>
  <si>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</si>
  <si>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</si>
  <si>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</si>
  <si>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</si>
  <si>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</si>
  <si>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</si>
  <si>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</si>
  <si>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</si>
  <si>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</si>
  <si>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</si>
  <si>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</si>
  <si>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</si>
  <si>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</si>
  <si>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</si>
  <si>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</si>
  <si>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</si>
  <si>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</si>
  <si>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</si>
  <si>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</si>
  <si>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</si>
  <si>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</si>
  <si>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</si>
  <si>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</si>
  <si>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</si>
  <si>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</si>
  <si>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</si>
  <si>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</si>
  <si>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</si>
  <si>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</si>
  <si>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</si>
  <si>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</si>
  <si>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</si>
  <si>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</si>
  <si>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</si>
  <si>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</si>
  <si>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</si>
  <si>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</si>
  <si>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</si>
  <si>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</si>
  <si>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</si>
  <si>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</si>
  <si>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</si>
  <si>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</si>
  <si>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</si>
  <si>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</si>
  <si>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</si>
  <si>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</si>
  <si>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</si>
  <si>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</si>
  <si>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</si>
  <si>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</si>
  <si>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</si>
  <si>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</si>
  <si>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</si>
  <si>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</si>
  <si>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</si>
  <si>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</si>
  <si>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</si>
  <si>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</si>
  <si>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</si>
  <si>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</si>
  <si>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</si>
  <si>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</si>
  <si>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</si>
  <si>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</si>
  <si>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</si>
  <si>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</si>
  <si>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</si>
  <si>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</si>
  <si>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</si>
  <si>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</si>
  <si>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</si>
  <si>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</si>
  <si>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</si>
  <si>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</si>
  <si>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</si>
  <si>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</si>
  <si>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</si>
  <si>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</si>
  <si>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</si>
  <si>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</si>
  <si>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</si>
  <si>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</si>
  <si>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</si>
  <si>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</si>
  <si>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</si>
  <si>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</si>
  <si>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</si>
  <si>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</si>
  <si>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</si>
  <si>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</si>
  <si>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</si>
  <si>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</si>
  <si>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</si>
  <si>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</si>
  <si>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</si>
  <si>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</si>
  <si>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</si>
  <si>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</si>
  <si>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</si>
  <si>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</si>
  <si>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</si>
  <si>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</si>
  <si>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</si>
  <si>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</si>
  <si>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</si>
  <si>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</si>
  <si>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</si>
  <si>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</si>
  <si>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</si>
  <si>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</si>
  <si>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</si>
  <si>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</si>
  <si>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</si>
  <si>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</si>
  <si>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</si>
  <si>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</si>
  <si>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</si>
  <si>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</si>
  <si>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</si>
  <si>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</si>
  <si>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</si>
  <si>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</si>
  <si>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</si>
  <si>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</si>
  <si>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</si>
  <si>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</si>
  <si>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</si>
  <si>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</si>
  <si>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</si>
  <si>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</si>
  <si>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</si>
  <si>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</si>
  <si>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</si>
  <si>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</si>
  <si>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</si>
  <si>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</si>
  <si>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</si>
  <si>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</si>
  <si>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</si>
  <si>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</si>
  <si>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</si>
  <si>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</si>
  <si>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</si>
  <si>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</si>
  <si>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</si>
  <si>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</si>
  <si>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</si>
  <si>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</si>
  <si>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</si>
  <si>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</si>
  <si>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</si>
  <si>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</si>
  <si>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</si>
  <si>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</si>
  <si>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</si>
  <si>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</si>
  <si>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</si>
  <si>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</si>
  <si>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</si>
  <si>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</si>
  <si>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</si>
  <si>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</si>
  <si>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</si>
  <si>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</si>
  <si>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</si>
  <si>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</si>
  <si>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</si>
  <si>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</si>
  <si>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</si>
  <si>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</si>
  <si>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</si>
  <si>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</si>
  <si>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</si>
  <si>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</si>
  <si>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</si>
  <si>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</si>
  <si>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</si>
  <si>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</si>
  <si>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</si>
  <si>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</si>
  <si>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</si>
  <si>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</si>
  <si>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</si>
  <si>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</si>
  <si>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</si>
  <si>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</si>
  <si>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</si>
  <si>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</si>
  <si>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</si>
  <si>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</si>
  <si>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</si>
  <si>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</si>
  <si>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</si>
  <si>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</si>
  <si>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</si>
  <si>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</si>
  <si>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</si>
  <si>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</si>
  <si>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</si>
  <si>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</si>
  <si>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</si>
  <si>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</si>
  <si>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</si>
  <si>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</si>
  <si>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</si>
  <si>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</si>
  <si>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</si>
  <si>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</si>
  <si>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</si>
  <si>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</si>
  <si>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</si>
  <si>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</si>
  <si>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</si>
  <si>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</si>
  <si>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</si>
  <si>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</si>
  <si>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</si>
  <si>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</si>
  <si>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</si>
  <si>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</si>
  <si>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</si>
  <si>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</si>
  <si>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</si>
  <si>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</si>
  <si>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</si>
  <si>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</si>
  <si>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</si>
  <si>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</si>
  <si>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</si>
  <si>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</si>
  <si>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</si>
  <si>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</si>
  <si>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</si>
  <si>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</si>
  <si>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</si>
  <si>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</si>
  <si>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</si>
  <si>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</si>
  <si>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</si>
  <si>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</si>
  <si>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</si>
  <si>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</si>
  <si>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</si>
  <si>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</si>
  <si>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</si>
  <si>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</si>
  <si>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</si>
  <si>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</si>
  <si>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</si>
  <si>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</si>
  <si>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</si>
  <si>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</si>
  <si>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</si>
  <si>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</si>
  <si>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</si>
  <si>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</si>
  <si>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</si>
  <si>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</si>
  <si>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</si>
  <si>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</si>
  <si>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</si>
  <si>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</si>
  <si>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</si>
  <si>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</si>
  <si>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</si>
  <si>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</si>
  <si>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</si>
  <si>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</si>
  <si>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</si>
  <si>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</si>
  <si>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</si>
  <si>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</si>
  <si>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</si>
  <si>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</si>
  <si>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</si>
  <si>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</si>
  <si>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</si>
  <si>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</si>
  <si>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</si>
  <si>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</si>
  <si>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</si>
  <si>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</si>
  <si>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</si>
  <si>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</si>
  <si>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</si>
  <si>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</si>
  <si>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</si>
  <si>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</si>
  <si>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</si>
  <si>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</si>
  <si>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</si>
  <si>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</si>
  <si>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</si>
  <si>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</si>
  <si>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</si>
  <si>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</si>
  <si>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</si>
  <si>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</si>
  <si>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</si>
  <si>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</si>
  <si>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</si>
  <si>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</si>
  <si>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</si>
  <si>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</si>
  <si>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</si>
  <si>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</si>
  <si>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</si>
  <si>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</si>
  <si>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</si>
  <si>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</si>
  <si>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</si>
  <si>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</si>
  <si>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</si>
  <si>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</si>
  <si>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</si>
  <si>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</si>
  <si>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</si>
  <si>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</si>
  <si>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</si>
  <si>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</si>
  <si>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</si>
  <si>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</si>
  <si>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</si>
  <si>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</si>
  <si>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</si>
  <si>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</si>
  <si>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</si>
  <si>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</si>
  <si>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</si>
  <si>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</si>
  <si>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</si>
  <si>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</si>
  <si>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</si>
  <si>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</si>
  <si>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</si>
  <si>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</si>
  <si>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</si>
  <si>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</si>
  <si>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</si>
  <si>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</si>
  <si>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</si>
  <si>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</si>
  <si>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</si>
  <si>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</si>
  <si>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</si>
  <si>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</si>
  <si>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</si>
  <si>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</si>
  <si>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</si>
  <si>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</si>
  <si>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</si>
  <si>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</si>
  <si>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</si>
  <si>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</si>
  <si>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</si>
  <si>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</si>
  <si>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</si>
  <si>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</si>
  <si>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</si>
  <si>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</si>
  <si>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</si>
  <si>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</si>
  <si>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</si>
  <si>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</si>
  <si>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</si>
  <si>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</si>
  <si>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</si>
  <si>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</si>
  <si>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</si>
  <si>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</si>
  <si>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</si>
  <si>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</si>
  <si>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</si>
  <si>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</si>
  <si>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</si>
  <si>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</si>
  <si>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</si>
  <si>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</si>
  <si>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</si>
  <si>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</si>
  <si>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</si>
  <si>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</si>
  <si>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</si>
  <si>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</si>
  <si>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</si>
  <si>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</si>
  <si>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</si>
  <si>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</si>
  <si>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</si>
  <si>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</si>
  <si>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</si>
  <si>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</si>
  <si>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</si>
  <si>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</si>
  <si>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</si>
  <si>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</si>
  <si>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</si>
  <si>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</si>
  <si>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</si>
  <si>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</si>
  <si>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</si>
  <si>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</si>
  <si>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</si>
  <si>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</si>
  <si>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</si>
  <si>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</si>
  <si>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</si>
  <si>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</si>
  <si>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</si>
  <si>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</si>
  <si>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</si>
  <si>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</si>
  <si>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</si>
  <si>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</si>
  <si>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</si>
  <si>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</si>
  <si>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</si>
  <si>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</si>
  <si>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</si>
  <si>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</si>
  <si>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</si>
  <si>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</si>
  <si>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</si>
  <si>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</si>
  <si>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</si>
  <si>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</si>
  <si>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</si>
  <si>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</si>
  <si>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</si>
  <si>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</si>
  <si>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</si>
  <si>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</si>
  <si>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</si>
  <si>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</si>
  <si>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</si>
  <si>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</si>
  <si>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</si>
  <si>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</si>
  <si>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</si>
  <si>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</si>
  <si>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</si>
  <si>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</si>
  <si>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</si>
  <si>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</si>
  <si>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</si>
  <si>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</si>
  <si>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</si>
  <si>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</si>
  <si>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</si>
  <si>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</si>
  <si>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</si>
  <si>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</si>
  <si>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</si>
  <si>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</si>
  <si>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</si>
  <si>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</si>
  <si>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</si>
  <si>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</si>
  <si>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</si>
  <si>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</si>
  <si>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</si>
  <si>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</si>
  <si>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</si>
  <si>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</si>
  <si>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</si>
  <si>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</si>
  <si>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</si>
  <si>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</si>
  <si>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</si>
  <si>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</si>
  <si>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</si>
  <si>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</si>
  <si>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</si>
  <si>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</si>
  <si>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</si>
  <si>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</si>
  <si>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</si>
  <si>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</si>
  <si>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</si>
  <si>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</si>
  <si>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</si>
  <si>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</si>
  <si>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</si>
  <si>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</si>
  <si>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</si>
  <si>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</si>
  <si>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</si>
  <si>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</si>
  <si>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</si>
  <si>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</si>
  <si>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</si>
  <si>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</si>
  <si>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</si>
  <si>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</si>
  <si>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</si>
  <si>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</si>
  <si>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</si>
  <si>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</si>
  <si>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</si>
  <si>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</si>
  <si>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</si>
  <si>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</si>
  <si>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</si>
  <si>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</si>
  <si>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</si>
  <si>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</si>
  <si>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</si>
  <si>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</si>
  <si>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</si>
  <si>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</si>
  <si>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</si>
  <si>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</si>
  <si>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</si>
  <si>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</si>
  <si>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</si>
  <si>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</si>
  <si>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</si>
  <si>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</si>
  <si>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</si>
  <si>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</si>
  <si>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</si>
  <si>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</si>
  <si>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</si>
  <si>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</si>
  <si>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</si>
  <si>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</si>
  <si>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</si>
  <si>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</si>
  <si>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</si>
  <si>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</si>
  <si>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</si>
  <si>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</si>
  <si>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</si>
  <si>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</si>
  <si>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</si>
  <si>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</si>
  <si>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</si>
  <si>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</si>
  <si>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</si>
  <si>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</si>
  <si>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</si>
  <si>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</si>
  <si>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</si>
  <si>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</si>
  <si>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</si>
  <si>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</si>
  <si>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</si>
  <si>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</si>
  <si>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</si>
  <si>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</si>
  <si>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</si>
  <si>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</si>
  <si>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</si>
  <si>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</si>
  <si>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</si>
  <si>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</si>
  <si>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</si>
  <si>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</si>
  <si>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</si>
  <si>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</si>
  <si>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</si>
  <si>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</si>
  <si>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</si>
  <si>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</si>
  <si>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</si>
  <si>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</si>
  <si>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</si>
  <si>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</si>
  <si>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</si>
  <si>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</si>
  <si>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</si>
  <si>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</si>
  <si>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</si>
  <si>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</si>
  <si>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</si>
  <si>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</si>
  <si>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</si>
  <si>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</si>
  <si>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</si>
  <si>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</si>
  <si>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</si>
  <si>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</si>
  <si>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</si>
  <si>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</si>
  <si>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</si>
  <si>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</si>
  <si>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</si>
  <si>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</si>
  <si>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</si>
  <si>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</si>
  <si>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</si>
  <si>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</si>
  <si>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</si>
  <si>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</si>
  <si>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</si>
  <si>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</si>
  <si>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</si>
  <si>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</si>
  <si>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</si>
  <si>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</si>
  <si>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</si>
  <si>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</si>
  <si>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</si>
  <si>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</si>
  <si>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</si>
  <si>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</si>
  <si>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</si>
  <si>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</si>
  <si>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</si>
  <si>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</si>
  <si>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</si>
  <si>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</si>
  <si>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</si>
  <si>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</si>
  <si>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</si>
  <si>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</si>
  <si>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</si>
  <si>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</si>
  <si>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</si>
  <si>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</si>
  <si>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</si>
  <si>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</si>
  <si>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</si>
  <si>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</si>
  <si>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</si>
  <si>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</si>
  <si>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</si>
  <si>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</si>
  <si>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</si>
  <si>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</si>
  <si>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</si>
  <si>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</si>
  <si>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</si>
  <si>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</si>
  <si>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</si>
  <si>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</si>
  <si>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</si>
  <si>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</si>
  <si>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</si>
  <si>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</si>
  <si>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</si>
  <si>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</si>
  <si>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</si>
  <si>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</si>
  <si>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</si>
  <si>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</si>
  <si>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</si>
  <si>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</si>
  <si>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</si>
  <si>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</si>
  <si>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</si>
  <si>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</si>
  <si>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</si>
  <si>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</si>
  <si>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</si>
  <si>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</si>
  <si>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</si>
  <si>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</si>
  <si>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</si>
  <si>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</si>
  <si>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</si>
  <si>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</si>
  <si>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</si>
  <si>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</si>
  <si>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</si>
  <si>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</si>
  <si>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</si>
  <si>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</si>
  <si>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</si>
  <si>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</si>
  <si>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</si>
  <si>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</si>
  <si>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</si>
  <si>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</si>
  <si>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</si>
  <si>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</si>
  <si>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</si>
  <si>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</si>
  <si>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</si>
  <si>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</si>
  <si>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</si>
  <si>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</si>
  <si>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</si>
  <si>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</si>
  <si>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</si>
  <si>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</si>
  <si>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</si>
  <si>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</si>
  <si>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</si>
  <si>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</si>
  <si>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</si>
  <si>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</si>
  <si>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</si>
  <si>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</si>
  <si>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</si>
  <si>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</si>
  <si>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</si>
  <si>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</si>
  <si>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</si>
  <si>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</si>
  <si>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</si>
  <si>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</si>
  <si>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</si>
  <si>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</si>
  <si>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</si>
  <si>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</si>
  <si>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</si>
  <si>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</si>
  <si>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</si>
  <si>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</si>
  <si>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</si>
  <si>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</si>
  <si>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</si>
  <si>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</si>
  <si>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</si>
  <si>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</si>
  <si>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</si>
  <si>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</si>
  <si>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</si>
  <si>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</si>
  <si>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</si>
  <si>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</si>
  <si>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</si>
  <si>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</si>
  <si>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</si>
  <si>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</si>
  <si>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</si>
  <si>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</si>
  <si>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</si>
  <si>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</si>
  <si>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</si>
  <si>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</si>
  <si>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</si>
  <si>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</si>
  <si>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</si>
  <si>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</si>
  <si>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</si>
  <si>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</si>
  <si>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</si>
  <si>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</si>
  <si>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</si>
  <si>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</si>
  <si>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</si>
  <si>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</si>
  <si>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</si>
  <si>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</si>
  <si>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</si>
  <si>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</si>
  <si>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</si>
  <si>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</si>
  <si>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</si>
  <si>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</si>
  <si>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</si>
  <si>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</si>
  <si>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</si>
  <si>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</si>
  <si>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</si>
  <si>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</si>
  <si>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</si>
  <si>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</si>
  <si>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</si>
  <si>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</si>
  <si>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</si>
  <si>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</si>
  <si>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</si>
  <si>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</si>
  <si>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</si>
  <si>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</si>
  <si>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</si>
  <si>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</si>
  <si>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</si>
  <si>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</si>
  <si>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</si>
  <si>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</si>
  <si>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</si>
  <si>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</si>
  <si>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</si>
  <si>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</si>
  <si>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</si>
  <si>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</si>
  <si>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</si>
  <si>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</si>
  <si>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</si>
  <si>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</si>
  <si>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</si>
  <si>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</si>
  <si>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</si>
  <si>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</si>
  <si>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</si>
  <si>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</si>
  <si>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</si>
  <si>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</si>
  <si>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</si>
  <si>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</si>
  <si>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</si>
  <si>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</si>
  <si>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</si>
  <si>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</si>
  <si>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</si>
  <si>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</si>
  <si>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</si>
  <si>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</si>
  <si>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</si>
  <si>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</si>
  <si>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</si>
  <si>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</si>
  <si>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</si>
  <si>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</si>
  <si>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</si>
  <si>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</si>
  <si>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</si>
  <si>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</si>
  <si>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</si>
  <si>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</si>
  <si>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</si>
  <si>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</si>
  <si>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</si>
  <si>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</si>
  <si>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</si>
  <si>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</si>
  <si>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</si>
  <si>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</si>
  <si>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</si>
  <si>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</si>
  <si>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</si>
  <si>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</si>
  <si>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</si>
  <si>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</si>
  <si>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</si>
  <si>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</si>
  <si>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</si>
  <si>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</si>
  <si>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</si>
  <si>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</si>
  <si>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</si>
  <si>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</si>
  <si>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</si>
  <si>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</si>
  <si>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</si>
  <si>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</si>
  <si>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</si>
  <si>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</si>
  <si>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</si>
  <si>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</si>
  <si>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</si>
  <si>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</si>
  <si>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</si>
  <si>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</si>
  <si>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</si>
  <si>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</si>
  <si>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</si>
  <si>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</si>
  <si>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</si>
  <si>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</si>
  <si>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</si>
  <si>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</si>
  <si>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</si>
  <si>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</si>
  <si>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</si>
  <si>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</si>
  <si>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</si>
  <si>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</si>
  <si>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</si>
  <si>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</si>
  <si>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</si>
  <si>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</si>
  <si>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</si>
  <si>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</si>
  <si>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</si>
  <si>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</si>
  <si>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</si>
  <si>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</si>
  <si>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</si>
  <si>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</si>
  <si>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</si>
  <si>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</si>
  <si>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</si>
  <si>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</si>
  <si>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</si>
  <si>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</si>
  <si>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</si>
  <si>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</si>
  <si>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</si>
  <si>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</si>
  <si>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</si>
  <si>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</si>
  <si>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</si>
  <si>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</si>
  <si>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</si>
  <si>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</si>
  <si>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</si>
  <si>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</si>
  <si>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</si>
  <si>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</si>
  <si>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</si>
  <si>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</si>
  <si>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</si>
  <si>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</si>
  <si>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</si>
  <si>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</si>
  <si>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</si>
  <si>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</si>
  <si>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</si>
  <si>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</si>
  <si>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</si>
  <si>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</si>
  <si>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</si>
  <si>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</si>
  <si>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</si>
  <si>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</si>
  <si>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</si>
  <si>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</si>
  <si>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</si>
  <si>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</si>
  <si>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</si>
  <si>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</si>
  <si>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</si>
  <si>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</si>
  <si>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</si>
  <si>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</si>
  <si>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</si>
  <si>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</si>
  <si>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</si>
  <si>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</si>
  <si>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</si>
  <si>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</si>
  <si>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</si>
  <si>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</si>
  <si>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</si>
  <si>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</si>
  <si>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</si>
  <si>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</si>
  <si>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</si>
  <si>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</si>
  <si>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</si>
  <si>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</si>
  <si>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</si>
  <si>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</si>
  <si>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</si>
  <si>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</si>
  <si>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</si>
  <si>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</si>
  <si>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</si>
  <si>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</si>
  <si>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</si>
  <si>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</si>
  <si>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</si>
  <si>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</si>
  <si>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</si>
  <si>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</si>
  <si>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</si>
  <si>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</si>
  <si>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</si>
  <si>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</si>
  <si>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</si>
  <si>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</si>
  <si>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</si>
  <si>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</si>
  <si>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</si>
  <si>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</si>
  <si>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</si>
  <si>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</si>
  <si>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</si>
  <si>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</si>
  <si>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</si>
  <si>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</si>
  <si>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</si>
  <si>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</si>
  <si>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</si>
  <si>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</si>
  <si>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</si>
  <si>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</si>
  <si>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</si>
  <si>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</si>
  <si>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</si>
  <si>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</si>
  <si>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</si>
  <si>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</si>
  <si>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</si>
  <si>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</si>
  <si>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</si>
  <si>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</si>
  <si>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</si>
  <si>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</si>
  <si>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</si>
  <si>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</si>
  <si>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</si>
  <si>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</si>
  <si>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</si>
  <si>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</si>
  <si>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</si>
  <si>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</si>
  <si>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</si>
  <si>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</si>
  <si>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</si>
  <si>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</si>
  <si>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</si>
  <si>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</si>
  <si>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</si>
  <si>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</si>
  <si>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</si>
  <si>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</si>
  <si>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</si>
  <si>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</si>
  <si>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</si>
  <si>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</si>
  <si>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</si>
  <si>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</si>
  <si>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</si>
  <si>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</si>
  <si>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</si>
  <si>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</si>
  <si>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</si>
  <si>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</si>
  <si>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</si>
  <si>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</si>
  <si>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</si>
  <si>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</si>
  <si>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</si>
  <si>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</si>
  <si>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</si>
  <si>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</si>
  <si>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</si>
  <si>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</si>
  <si>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</si>
  <si>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</si>
  <si>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</si>
  <si>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</si>
  <si>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</si>
  <si>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</si>
  <si>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</si>
  <si>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</si>
  <si>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</si>
  <si>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</si>
  <si>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</si>
  <si>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</si>
  <si>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</si>
  <si>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</si>
  <si>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</si>
  <si>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</si>
  <si>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</si>
  <si>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</si>
  <si>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</si>
  <si>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</si>
  <si>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</si>
  <si>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</si>
  <si>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</si>
  <si>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</si>
  <si>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</si>
  <si>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</si>
  <si>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</si>
  <si>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</si>
  <si>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</si>
  <si>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</si>
  <si>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</si>
  <si>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</si>
  <si>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</si>
  <si>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</si>
  <si>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</si>
  <si>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</si>
  <si>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</si>
  <si>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</si>
  <si>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</si>
  <si>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</si>
  <si>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</si>
  <si>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</si>
  <si>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</si>
  <si>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</si>
  <si>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</si>
  <si>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</si>
  <si>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</si>
  <si>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</si>
  <si>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</si>
  <si>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</si>
  <si>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</si>
  <si>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</si>
  <si>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</si>
  <si>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</si>
  <si>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</si>
  <si>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</si>
  <si>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</si>
  <si>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</si>
  <si>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</si>
  <si>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</si>
  <si>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</si>
  <si>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</si>
  <si>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</si>
  <si>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</si>
  <si>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</si>
  <si>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</si>
  <si>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</si>
  <si>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</si>
  <si>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</si>
  <si>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</si>
  <si>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</si>
  <si>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</si>
  <si>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</si>
  <si>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</si>
  <si>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</si>
  <si>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</si>
  <si>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</si>
  <si>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</si>
  <si>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</si>
  <si>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</si>
  <si>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</si>
  <si>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</si>
  <si>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</si>
  <si>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</si>
  <si>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</si>
  <si>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</si>
  <si>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</si>
  <si>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</si>
  <si>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</si>
  <si>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</si>
  <si>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</si>
  <si>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</si>
  <si>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</si>
  <si>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</si>
  <si>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</si>
  <si>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</si>
  <si>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</si>
  <si>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</si>
  <si>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</si>
  <si>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</si>
  <si>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</si>
  <si>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</si>
  <si>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</si>
  <si>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</si>
  <si>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</si>
  <si>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</si>
  <si>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</si>
  <si>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</si>
  <si>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</si>
  <si>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</si>
  <si>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</si>
  <si>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</si>
  <si>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</si>
  <si>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</si>
  <si>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</si>
  <si>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</si>
  <si>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</si>
  <si>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</si>
  <si>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</si>
  <si>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</si>
  <si>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</si>
  <si>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</si>
  <si>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</si>
  <si>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</si>
  <si>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</si>
  <si>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</si>
  <si>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</si>
  <si>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</si>
  <si>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</si>
  <si>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</si>
  <si>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</si>
  <si>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</si>
  <si>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</si>
  <si>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</si>
  <si>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</si>
  <si>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</si>
  <si>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</si>
  <si>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</si>
  <si>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</si>
  <si>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</si>
  <si>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</si>
  <si>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</si>
  <si>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</si>
  <si>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</si>
  <si>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</si>
  <si>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</si>
  <si>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</si>
  <si>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</si>
  <si>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</si>
  <si>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</si>
  <si>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</si>
  <si>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</si>
  <si>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</si>
  <si>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</si>
  <si>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</si>
  <si>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</si>
  <si>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</si>
  <si>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</si>
  <si>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</si>
  <si>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</si>
  <si>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</si>
  <si>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</si>
  <si>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</si>
  <si>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</si>
  <si>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</si>
  <si>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</si>
  <si>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</si>
  <si>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</si>
  <si>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</si>
  <si>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</si>
  <si>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</si>
  <si>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</si>
  <si>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</si>
  <si>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</si>
  <si>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</si>
  <si>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</si>
  <si>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</si>
  <si>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</si>
  <si>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</si>
  <si>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</si>
  <si>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</si>
  <si>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</si>
  <si>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</si>
  <si>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</si>
  <si>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</si>
  <si>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</si>
  <si>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</si>
  <si>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</si>
  <si>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</si>
  <si>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</si>
  <si>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</si>
  <si>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</si>
  <si>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</si>
  <si>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</si>
  <si>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</si>
  <si>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</si>
  <si>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</si>
  <si>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</si>
  <si>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</si>
  <si>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</si>
  <si>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</si>
  <si>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</si>
  <si>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</si>
  <si>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</si>
  <si>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</si>
  <si>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</si>
  <si>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</si>
  <si>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</si>
  <si>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</si>
  <si>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</si>
  <si>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</si>
  <si>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</si>
  <si>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</si>
  <si>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</si>
  <si>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</si>
  <si>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</si>
  <si>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</si>
  <si>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</si>
  <si>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</si>
  <si>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</si>
  <si>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</si>
  <si>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</si>
  <si>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</si>
  <si>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</si>
  <si>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</si>
  <si>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</si>
  <si>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</si>
  <si>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</si>
  <si>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</si>
  <si>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</si>
  <si>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</si>
  <si>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</si>
  <si>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</si>
  <si>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</si>
  <si>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</si>
  <si>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</si>
  <si>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</si>
  <si>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</si>
  <si>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</si>
  <si>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</si>
  <si>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</si>
  <si>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</si>
  <si>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</si>
  <si>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</si>
  <si>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</si>
  <si>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</si>
  <si>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</si>
  <si>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</si>
  <si>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</si>
  <si>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</si>
  <si>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</si>
  <si>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</si>
  <si>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</si>
  <si>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</si>
  <si>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</si>
  <si>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</si>
  <si>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</si>
  <si>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</si>
  <si>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</si>
  <si>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</si>
  <si>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</si>
  <si>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</si>
  <si>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</si>
  <si>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</si>
  <si>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</si>
  <si>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</si>
  <si>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</si>
  <si>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</si>
  <si>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</si>
  <si>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</si>
  <si>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</si>
  <si>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</si>
  <si>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</si>
  <si>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</si>
  <si>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</si>
  <si>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</si>
  <si>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</si>
  <si>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</si>
  <si>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</si>
  <si>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</si>
  <si>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</si>
  <si>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</si>
  <si>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</si>
  <si>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</si>
  <si>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</si>
  <si>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</si>
  <si>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</si>
  <si>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</si>
  <si>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</si>
  <si>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</si>
  <si>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</si>
  <si>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</si>
  <si>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</si>
  <si>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</si>
  <si>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</si>
  <si>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</si>
  <si>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</si>
  <si>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</si>
  <si>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</si>
  <si>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</si>
  <si>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</si>
  <si>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</si>
  <si>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</si>
  <si>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</si>
  <si>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</si>
  <si>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</si>
  <si>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</si>
  <si>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</si>
  <si>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</si>
  <si>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</si>
  <si>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</si>
  <si>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</si>
  <si>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</si>
  <si>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</si>
  <si>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</si>
  <si>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</si>
  <si>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</si>
  <si>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</si>
  <si>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</si>
  <si>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</si>
  <si>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</si>
  <si>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</si>
  <si>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</si>
  <si>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</si>
  <si>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</si>
  <si>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</si>
  <si>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</si>
  <si>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</si>
  <si>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</si>
  <si>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</si>
  <si>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</si>
  <si>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</si>
  <si>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</si>
  <si>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</si>
  <si>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</si>
  <si>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</si>
  <si>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</si>
  <si>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</si>
  <si>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</si>
  <si>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</si>
  <si>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</si>
  <si>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</si>
  <si>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</si>
  <si>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</si>
  <si>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</si>
  <si>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</si>
  <si>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</si>
  <si>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</si>
  <si>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</si>
  <si>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</si>
  <si>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</si>
  <si>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</si>
  <si>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</si>
  <si>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</si>
  <si>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</si>
  <si>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</si>
  <si>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</si>
  <si>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</si>
  <si>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</si>
  <si>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</si>
  <si>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</si>
  <si>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</si>
  <si>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</si>
  <si>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</si>
  <si>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</si>
  <si>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</si>
  <si>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</si>
  <si>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</si>
  <si>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</si>
  <si>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</si>
  <si>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</si>
  <si>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</si>
  <si>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</si>
  <si>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</si>
  <si>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</si>
  <si>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</si>
  <si>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</si>
  <si>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</si>
  <si>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</si>
  <si>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</si>
  <si>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</si>
  <si>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</si>
  <si>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</si>
  <si>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</si>
  <si>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</si>
  <si>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</si>
  <si>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</si>
  <si>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</si>
  <si>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</si>
  <si>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</si>
  <si>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</si>
  <si>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</si>
  <si>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</si>
  <si>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</si>
  <si>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</si>
  <si>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</si>
  <si>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</si>
  <si>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</si>
  <si>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</si>
  <si>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</si>
  <si>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</si>
  <si>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</si>
  <si>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</si>
  <si>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</si>
  <si>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</si>
  <si>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</si>
  <si>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</si>
  <si>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</si>
  <si>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</si>
  <si>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</si>
  <si>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</si>
  <si>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</si>
  <si>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</si>
  <si>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</si>
  <si>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</si>
  <si>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</si>
  <si>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</si>
  <si>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</si>
  <si>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</si>
  <si>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</si>
  <si>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</si>
  <si>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</si>
  <si>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</si>
  <si>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</si>
  <si>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</si>
  <si>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</si>
  <si>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</si>
  <si>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</si>
  <si>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</si>
  <si>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</si>
  <si>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</si>
  <si>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</si>
  <si>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</si>
  <si>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</si>
  <si>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</si>
  <si>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</si>
  <si>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</si>
  <si>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</si>
  <si>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</si>
  <si>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</si>
  <si>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</si>
  <si>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</si>
  <si>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</si>
  <si>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</si>
  <si>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</si>
  <si>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</si>
  <si>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</si>
  <si>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</si>
  <si>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</si>
  <si>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</si>
  <si>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</si>
  <si>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</si>
  <si>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</si>
  <si>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</si>
  <si>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</si>
  <si>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</si>
  <si>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</si>
  <si>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</si>
  <si>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</si>
  <si>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</si>
  <si>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</si>
  <si>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</si>
  <si>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</si>
  <si>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</si>
  <si>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</si>
  <si>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</si>
  <si>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</si>
  <si>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</si>
  <si>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</si>
  <si>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</si>
  <si>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</si>
  <si>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</si>
  <si>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</si>
  <si>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</si>
  <si>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</si>
  <si>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</si>
  <si>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</si>
  <si>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</si>
  <si>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</si>
  <si>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</si>
  <si>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</si>
  <si>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</si>
  <si>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</si>
  <si>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</si>
  <si>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</si>
  <si>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</si>
  <si>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</si>
  <si>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</si>
  <si>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</si>
  <si>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</si>
  <si>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</si>
  <si>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</si>
  <si>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</si>
  <si>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</si>
  <si>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</si>
  <si>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</si>
  <si>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</si>
  <si>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</si>
  <si>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</si>
  <si>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</si>
  <si>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</si>
  <si>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</si>
  <si>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</si>
  <si>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</si>
  <si>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</si>
  <si>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</si>
  <si>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</si>
  <si>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</si>
  <si>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</si>
  <si>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</si>
  <si>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</si>
  <si>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</si>
  <si>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</si>
  <si>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</si>
  <si>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</si>
  <si>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</si>
  <si>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</si>
  <si>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</si>
  <si>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</si>
  <si>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</si>
  <si>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</si>
  <si>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</si>
  <si>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</si>
  <si>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</si>
  <si>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</si>
  <si>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</si>
  <si>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</si>
  <si>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</si>
  <si>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</si>
  <si>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</si>
  <si>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</si>
  <si>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</si>
  <si>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</si>
  <si>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</si>
  <si>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</si>
  <si>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</si>
  <si>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</si>
  <si>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</si>
  <si>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</si>
  <si>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</si>
  <si>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</si>
  <si>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</si>
  <si>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</si>
  <si>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</si>
  <si>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</si>
  <si>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</si>
  <si>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</si>
  <si>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</si>
  <si>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</si>
  <si>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</si>
  <si>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</si>
  <si>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</si>
  <si>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</si>
  <si>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</si>
  <si>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</si>
  <si>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</si>
  <si>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</si>
  <si>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</si>
  <si>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</si>
  <si>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</si>
  <si>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</si>
  <si>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</si>
  <si>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</si>
  <si>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</si>
  <si>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</si>
  <si>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</si>
  <si>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</si>
  <si>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</si>
  <si>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</si>
  <si>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</si>
  <si>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</si>
  <si>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</si>
  <si>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</si>
  <si>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</si>
  <si>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</si>
  <si>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</si>
  <si>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</si>
  <si>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</si>
  <si>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</si>
  <si>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</si>
  <si>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</si>
  <si>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</si>
  <si>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</si>
  <si>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</si>
  <si>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</si>
  <si>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</si>
  <si>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</si>
  <si>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</si>
  <si>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</si>
  <si>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</si>
  <si>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</si>
  <si>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</si>
  <si>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</si>
  <si>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</si>
  <si>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</si>
  <si>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</si>
  <si>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</si>
  <si>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</si>
  <si>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</si>
  <si>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</si>
  <si>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</si>
  <si>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</si>
  <si>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</si>
  <si>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</si>
  <si>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</si>
  <si>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</si>
  <si>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</si>
  <si>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</si>
  <si>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</si>
  <si>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</si>
  <si>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</si>
  <si>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</si>
  <si>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</si>
  <si>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</si>
  <si>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</si>
  <si>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</si>
  <si>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</si>
  <si>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</si>
  <si>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</si>
  <si>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</si>
  <si>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</si>
  <si>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</si>
  <si>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</si>
  <si>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</si>
  <si>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</si>
  <si>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</si>
  <si>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</si>
  <si>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</si>
  <si>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</si>
  <si>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</si>
  <si>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</si>
  <si>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</si>
  <si>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</si>
  <si>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</si>
  <si>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</si>
  <si>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</si>
  <si>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</si>
  <si>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</si>
  <si>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</si>
  <si>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</si>
  <si>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</si>
  <si>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</si>
  <si>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</si>
  <si>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</si>
  <si>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</si>
  <si>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</si>
  <si>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</si>
  <si>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</si>
  <si>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</si>
  <si>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</si>
  <si>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</si>
  <si>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</si>
  <si>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</si>
  <si>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</si>
  <si>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</si>
  <si>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</si>
  <si>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</si>
  <si>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</si>
  <si>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</si>
  <si>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</si>
  <si>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</si>
  <si>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</si>
  <si>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</si>
  <si>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</si>
  <si>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</si>
  <si>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</si>
  <si>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</si>
  <si>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</si>
  <si>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</si>
  <si>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</si>
  <si>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</si>
  <si>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</si>
  <si>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</si>
  <si>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</si>
  <si>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</si>
  <si>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</si>
  <si>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</si>
  <si>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</si>
  <si>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</si>
  <si>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</si>
  <si>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</si>
  <si>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</si>
  <si>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</si>
  <si>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</si>
  <si>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</si>
  <si>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</si>
  <si>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</si>
  <si>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</si>
  <si>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</si>
  <si>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</si>
  <si>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</si>
  <si>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</si>
  <si>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</si>
  <si>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</si>
  <si>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</si>
  <si>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</si>
  <si>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</si>
  <si>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</si>
  <si>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</si>
  <si>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</si>
  <si>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</si>
  <si>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</si>
  <si>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</si>
  <si>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</si>
  <si>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</si>
  <si>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</si>
  <si>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</si>
  <si>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</si>
  <si>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</si>
  <si>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</si>
  <si>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</si>
  <si>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</si>
  <si>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</si>
  <si>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</si>
  <si>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</si>
  <si>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</si>
  <si>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</si>
  <si>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</si>
  <si>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</si>
  <si>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</si>
  <si>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</si>
  <si>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</si>
  <si>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</si>
  <si>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</si>
  <si>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</si>
  <si>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</si>
  <si>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</si>
  <si>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</si>
  <si>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</si>
  <si>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</si>
  <si>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</si>
  <si>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</si>
  <si>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</si>
  <si>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</si>
  <si>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</si>
  <si>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</si>
  <si>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</si>
  <si>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</si>
  <si>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</si>
  <si>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</si>
  <si>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</si>
  <si>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</si>
  <si>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</si>
  <si>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</si>
  <si>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</si>
  <si>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</si>
  <si>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</si>
  <si>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</si>
  <si>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</si>
  <si>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</si>
  <si>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</si>
  <si>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</si>
  <si>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</si>
  <si>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</si>
  <si>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</si>
  <si>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</si>
  <si>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</si>
  <si>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</si>
  <si>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</si>
  <si>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</si>
  <si>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</si>
  <si>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</si>
  <si>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</si>
  <si>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</si>
  <si>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</si>
  <si>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</si>
  <si>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</si>
  <si>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</si>
  <si>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</si>
  <si>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</si>
  <si>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</si>
  <si>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</si>
  <si>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</si>
  <si>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</si>
  <si>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</si>
  <si>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</si>
  <si>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</si>
  <si>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</si>
  <si>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</si>
  <si>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</si>
  <si>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</si>
  <si>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</si>
  <si>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</si>
  <si>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</si>
  <si>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</si>
  <si>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</si>
  <si>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</si>
  <si>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</si>
  <si>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</si>
  <si>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</si>
  <si>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</si>
  <si>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</si>
  <si>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</si>
  <si>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</si>
  <si>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</si>
  <si>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</si>
  <si>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</si>
  <si>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</si>
  <si>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</si>
  <si>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</si>
  <si>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</si>
  <si>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</si>
  <si>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</si>
  <si>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</si>
  <si>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</si>
  <si>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</si>
  <si>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</si>
  <si>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</si>
  <si>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</si>
  <si>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</si>
  <si>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</si>
  <si>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</si>
  <si>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</si>
  <si>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</si>
  <si>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</si>
  <si>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</si>
  <si>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</si>
  <si>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</si>
  <si>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</si>
  <si>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</si>
  <si>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</si>
  <si>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</si>
  <si>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</si>
  <si>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</si>
  <si>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</si>
  <si>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</si>
  <si>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</si>
  <si>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</si>
  <si>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</si>
  <si>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</si>
  <si>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</si>
  <si>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</si>
  <si>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</si>
  <si>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</si>
  <si>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</si>
  <si>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</si>
  <si>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</si>
  <si>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</si>
  <si>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</si>
  <si>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</si>
  <si>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</si>
  <si>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</si>
  <si>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</si>
  <si>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</si>
  <si>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</si>
  <si>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</si>
  <si>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</si>
  <si>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</si>
  <si>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</si>
  <si>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</si>
  <si>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</si>
  <si>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</si>
  <si>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</si>
  <si>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</si>
  <si>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</si>
  <si>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</si>
  <si>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</si>
  <si>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</si>
  <si>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</si>
  <si>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</si>
  <si>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</si>
  <si>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</si>
  <si>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</si>
  <si>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</si>
  <si>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</si>
  <si>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</si>
  <si>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</si>
  <si>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</si>
  <si>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</si>
  <si>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</si>
  <si>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</si>
  <si>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</si>
  <si>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</si>
  <si>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</si>
  <si>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</si>
  <si>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</si>
  <si>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</si>
  <si>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</si>
  <si>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</si>
  <si>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</si>
  <si>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</si>
  <si>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</si>
  <si>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</si>
  <si>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</si>
  <si>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</si>
  <si>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</si>
  <si>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</si>
  <si>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</si>
  <si>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</si>
  <si>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</si>
  <si>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</si>
  <si>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</si>
  <si>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</si>
  <si>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</si>
  <si>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</si>
  <si>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</si>
  <si>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</si>
  <si>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</si>
  <si>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</si>
  <si>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</si>
  <si>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</si>
  <si>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</si>
  <si>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</si>
  <si>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</si>
  <si>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</si>
  <si>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</si>
  <si>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</si>
  <si>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</si>
  <si>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</si>
  <si>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</si>
  <si>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</si>
  <si>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</si>
  <si>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</si>
  <si>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</si>
  <si>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</si>
  <si>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</si>
  <si>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</si>
  <si>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</si>
  <si>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</si>
  <si>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</si>
  <si>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</si>
  <si>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</si>
  <si>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</si>
  <si>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</si>
  <si>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</si>
  <si>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</si>
  <si>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</si>
  <si>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</si>
  <si>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</si>
  <si>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</si>
  <si>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</si>
  <si>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</si>
  <si>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</si>
  <si>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</si>
  <si>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</si>
  <si>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</si>
  <si>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</si>
  <si>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</si>
  <si>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</si>
  <si>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</si>
  <si>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</si>
  <si>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</si>
  <si>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</si>
  <si>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</si>
  <si>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</si>
  <si>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</si>
  <si>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</si>
  <si>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</si>
  <si>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</si>
  <si>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</si>
  <si>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</si>
  <si>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</si>
  <si>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</si>
  <si>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</si>
  <si>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</si>
  <si>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</si>
  <si>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</si>
  <si>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</si>
  <si>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</si>
  <si>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</si>
  <si>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</si>
  <si>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</si>
  <si>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</si>
  <si>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</si>
  <si>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</si>
  <si>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</si>
  <si>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</si>
  <si>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</si>
  <si>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</si>
  <si>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</si>
  <si>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</si>
  <si>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</si>
  <si>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</si>
  <si>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</si>
  <si>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</si>
  <si>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</si>
  <si>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</si>
  <si>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</si>
  <si>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</si>
  <si>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</si>
  <si>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</si>
  <si>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</si>
  <si>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</si>
  <si>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</si>
  <si>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</si>
  <si>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</si>
  <si>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</si>
  <si>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</si>
  <si>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</si>
  <si>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</si>
  <si>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</si>
  <si>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</si>
  <si>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</si>
  <si>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</si>
  <si>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</si>
  <si>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</si>
  <si>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</si>
  <si>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</si>
  <si>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</si>
  <si>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</si>
  <si>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</si>
  <si>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</si>
  <si>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</si>
  <si>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</si>
  <si>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</si>
  <si>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</si>
  <si>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</si>
  <si>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</si>
  <si>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</si>
  <si>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</si>
  <si>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</si>
  <si>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</si>
  <si>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</si>
  <si>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</si>
  <si>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</si>
  <si>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</si>
  <si>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</si>
  <si>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</si>
  <si>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</si>
  <si>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</si>
  <si>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</si>
  <si>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</si>
  <si>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</si>
  <si>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</si>
  <si>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</si>
  <si>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</si>
  <si>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</si>
  <si>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</si>
  <si>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</si>
  <si>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</si>
  <si>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</si>
  <si>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</si>
  <si>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</si>
  <si>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</si>
  <si>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</si>
  <si>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</si>
  <si>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</si>
  <si>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</si>
  <si>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</si>
  <si>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</si>
  <si>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</si>
  <si>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</si>
  <si>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</si>
  <si>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</si>
  <si>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</si>
  <si>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</si>
  <si>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</si>
  <si>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</si>
  <si>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</si>
  <si>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</si>
  <si>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</si>
  <si>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</si>
  <si>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</si>
  <si>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</si>
  <si>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</si>
  <si>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</si>
  <si>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</si>
  <si>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</si>
  <si>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</si>
  <si>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</si>
  <si>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</si>
  <si>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</si>
  <si>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</si>
  <si>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</si>
  <si>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</si>
  <si>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</si>
  <si>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</si>
  <si>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</si>
  <si>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</si>
  <si>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</si>
  <si>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</si>
  <si>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</si>
  <si>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</si>
  <si>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</si>
  <si>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</si>
  <si>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</si>
  <si>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</si>
  <si>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</si>
  <si>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</si>
  <si>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</si>
  <si>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</si>
  <si>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</si>
  <si>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</si>
  <si>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</si>
  <si>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</si>
  <si>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</si>
  <si>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</si>
  <si>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</si>
  <si>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</si>
  <si>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</si>
  <si>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</si>
  <si>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</si>
  <si>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</si>
  <si>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</si>
  <si>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</si>
  <si>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</si>
  <si>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</si>
  <si>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</si>
  <si>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</si>
  <si>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</si>
  <si>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</si>
  <si>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</si>
  <si>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</si>
  <si>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</si>
  <si>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</si>
  <si>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</si>
  <si>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</si>
  <si>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</si>
  <si>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</si>
  <si>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</si>
  <si>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</si>
  <si>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</si>
  <si>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</si>
  <si>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</si>
  <si>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</si>
  <si>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</si>
  <si>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</si>
  <si>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</si>
  <si>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</si>
  <si>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</si>
  <si>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</si>
  <si>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</si>
  <si>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</si>
  <si>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</si>
  <si>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</si>
  <si>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</si>
  <si>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</si>
  <si>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</si>
  <si>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</si>
  <si>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</si>
  <si>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</si>
  <si>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</si>
  <si>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</si>
  <si>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</si>
  <si>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</si>
  <si>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</si>
  <si>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</si>
  <si>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</si>
  <si>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</si>
  <si>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</si>
  <si>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</si>
  <si>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</si>
  <si>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</si>
  <si>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</si>
  <si>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</si>
  <si>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</si>
  <si>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</si>
  <si>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</si>
  <si>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</si>
  <si>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</si>
  <si>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</si>
  <si>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</si>
  <si>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</si>
  <si>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</si>
  <si>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</si>
  <si>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</si>
  <si>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</si>
  <si>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</si>
  <si>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</si>
  <si>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</si>
  <si>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</si>
  <si>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</si>
  <si>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</si>
  <si>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</si>
  <si>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</si>
  <si>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</si>
  <si>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</si>
  <si>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</si>
  <si>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</si>
  <si>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</si>
  <si>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</si>
  <si>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</si>
  <si>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</si>
  <si>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</si>
  <si>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</si>
  <si>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</si>
  <si>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</si>
  <si>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</si>
  <si>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</si>
  <si>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</si>
  <si>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</si>
  <si>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</si>
  <si>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</si>
  <si>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</si>
  <si>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</si>
  <si>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</si>
  <si>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</si>
  <si>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</si>
  <si>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</si>
  <si>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</si>
  <si>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</si>
  <si>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</si>
  <si>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</si>
  <si>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</si>
  <si>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</si>
  <si>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</si>
  <si>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</si>
  <si>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</si>
  <si>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</si>
  <si>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</si>
  <si>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</si>
  <si>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</si>
  <si>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</si>
  <si>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</si>
  <si>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</si>
  <si>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</si>
  <si>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</si>
  <si>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</si>
  <si>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</si>
  <si>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</si>
  <si>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</si>
  <si>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</si>
  <si>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</si>
  <si>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</si>
  <si>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</si>
  <si>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</si>
  <si>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</si>
  <si>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</si>
  <si>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</si>
  <si>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</si>
  <si>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</si>
  <si>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</si>
  <si>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</si>
  <si>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</si>
  <si>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</si>
  <si>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</si>
  <si>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</si>
  <si>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</si>
  <si>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</si>
  <si>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</si>
  <si>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</si>
  <si>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</si>
  <si>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</si>
  <si>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</si>
  <si>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</si>
  <si>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</si>
  <si>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</si>
  <si>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</si>
  <si>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</si>
  <si>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</si>
  <si>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</si>
  <si>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</si>
  <si>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</si>
  <si>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</si>
  <si>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</si>
  <si>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</si>
  <si>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</si>
  <si>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</si>
  <si>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</si>
  <si>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</si>
  <si>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</si>
  <si>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</si>
  <si>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</si>
  <si>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</si>
  <si>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</si>
  <si>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</si>
  <si>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</si>
  <si>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</si>
  <si>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</si>
  <si>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</si>
  <si>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</si>
  <si>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</si>
  <si>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</si>
  <si>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</si>
  <si>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</si>
  <si>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</si>
  <si>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</si>
  <si>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</si>
  <si>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</si>
  <si>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</si>
  <si>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</si>
  <si>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</si>
  <si>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</si>
  <si>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</si>
  <si>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</si>
  <si>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</si>
  <si>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</si>
  <si>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</si>
  <si>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</si>
  <si>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</si>
  <si>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</si>
  <si>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</si>
  <si>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</si>
  <si>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</si>
  <si>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</si>
  <si>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</si>
  <si>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</si>
  <si>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</si>
  <si>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</si>
  <si>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</si>
  <si>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</si>
  <si>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</si>
  <si>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</si>
  <si>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</si>
  <si>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</si>
  <si>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</si>
  <si>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</si>
  <si>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</si>
  <si>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</si>
  <si>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</si>
  <si>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</si>
  <si>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</si>
  <si>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</si>
  <si>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</si>
  <si>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</si>
  <si>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</si>
  <si>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</si>
  <si>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</si>
  <si>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</si>
  <si>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</si>
  <si>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</si>
  <si>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</si>
  <si>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</si>
  <si>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</si>
  <si>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</si>
  <si>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</si>
  <si>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</si>
  <si>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</si>
  <si>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</si>
  <si>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</si>
  <si>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</si>
  <si>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</si>
  <si>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</si>
  <si>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</si>
  <si>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</si>
  <si>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</si>
  <si>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</si>
  <si>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</si>
  <si>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</si>
  <si>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</si>
  <si>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</si>
  <si>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</si>
  <si>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</si>
  <si>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</si>
  <si>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</si>
  <si>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</si>
  <si>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</si>
  <si>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</si>
  <si>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</si>
  <si>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</si>
  <si>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</si>
  <si>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</si>
  <si>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</si>
  <si>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</si>
  <si>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</si>
  <si>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</si>
  <si>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</si>
  <si>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</si>
  <si>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</si>
  <si>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</si>
  <si>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</si>
  <si>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</si>
  <si>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</si>
  <si>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</si>
  <si>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</si>
  <si>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</si>
  <si>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</si>
  <si>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</si>
  <si>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</si>
  <si>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</si>
  <si>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</si>
  <si>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</si>
  <si>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</si>
  <si>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</si>
  <si>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</si>
  <si>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</si>
  <si>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</si>
  <si>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</si>
  <si>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</si>
  <si>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</si>
  <si>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</si>
  <si>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</si>
  <si>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</si>
  <si>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</si>
  <si>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</si>
  <si>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</si>
  <si>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</si>
  <si>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</si>
  <si>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</si>
  <si>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</si>
  <si>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</si>
  <si>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</si>
  <si>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</si>
  <si>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</si>
  <si>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</si>
  <si>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</si>
  <si>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</si>
  <si>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</si>
  <si>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</si>
  <si>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</si>
  <si>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</si>
  <si>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</si>
  <si>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</si>
  <si>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</si>
  <si>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</si>
  <si>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</si>
  <si>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</si>
  <si>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</si>
  <si>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</si>
  <si>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</si>
  <si>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</si>
  <si>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</si>
  <si>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</si>
  <si>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</si>
  <si>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</si>
  <si>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</si>
  <si>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</si>
  <si>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</si>
  <si>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</si>
  <si>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</si>
  <si>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</si>
  <si>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</si>
  <si>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</si>
  <si>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</si>
  <si>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</si>
  <si>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</si>
  <si>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</si>
  <si>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</si>
  <si>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</si>
  <si>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</si>
  <si>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</si>
  <si>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</si>
  <si>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</si>
  <si>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</si>
  <si>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</si>
  <si>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</si>
  <si>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</si>
  <si>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</si>
  <si>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</si>
  <si>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</si>
  <si>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</si>
  <si>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</si>
  <si>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</si>
  <si>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</si>
  <si>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</si>
  <si>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</si>
  <si>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</si>
  <si>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</si>
  <si>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</si>
  <si>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</si>
  <si>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</si>
  <si>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</si>
  <si>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</si>
  <si>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</si>
  <si>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</si>
  <si>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</si>
  <si>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</si>
  <si>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</si>
  <si>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</si>
  <si>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</si>
  <si>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</si>
  <si>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</si>
  <si>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</si>
  <si>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</si>
  <si>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</si>
  <si>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</si>
  <si>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</si>
  <si>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</si>
  <si>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</si>
  <si>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</si>
  <si>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</si>
  <si>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</si>
  <si>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</si>
  <si>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</si>
  <si>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</si>
  <si>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</si>
  <si>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</si>
  <si>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</si>
  <si>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</si>
  <si>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</si>
  <si>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</si>
  <si>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</si>
  <si>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</si>
  <si>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</si>
  <si>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</si>
  <si>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</si>
  <si>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</si>
  <si>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</si>
  <si>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</si>
  <si>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</si>
  <si>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</si>
  <si>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</si>
  <si>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</si>
  <si>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</si>
  <si>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</si>
  <si>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</si>
  <si>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</si>
  <si>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</si>
  <si>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</si>
  <si>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</si>
  <si>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</si>
  <si>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</si>
  <si>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</si>
  <si>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</si>
  <si>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</si>
  <si>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</si>
  <si>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</si>
  <si>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</si>
  <si>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</si>
  <si>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</si>
  <si>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</si>
  <si>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</si>
  <si>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</si>
  <si>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</si>
  <si>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</si>
  <si>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</si>
  <si>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</si>
  <si>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</si>
  <si>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</si>
  <si>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</si>
  <si>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</si>
  <si>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</si>
  <si>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</si>
  <si>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</si>
  <si>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</si>
  <si>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</si>
  <si>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</si>
  <si>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</si>
  <si>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</si>
  <si>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</si>
  <si>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</si>
  <si>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</si>
  <si>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</si>
  <si>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</si>
  <si>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</si>
  <si>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</si>
  <si>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</si>
  <si>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</si>
  <si>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</si>
  <si>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</si>
  <si>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</si>
  <si>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</si>
  <si>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</si>
  <si>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</si>
  <si>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</si>
  <si>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</si>
  <si>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</si>
  <si>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</si>
  <si>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</si>
  <si>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</si>
  <si>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</si>
  <si>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</si>
  <si>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</si>
  <si>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</si>
  <si>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</si>
  <si>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</si>
  <si>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</si>
  <si>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</si>
  <si>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</si>
  <si>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</si>
  <si>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</si>
  <si>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</si>
  <si>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</si>
  <si>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</si>
  <si>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</si>
  <si>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</si>
  <si>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</si>
  <si>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</si>
  <si>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</si>
  <si>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</si>
  <si>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</si>
  <si>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</si>
  <si>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</si>
  <si>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</si>
  <si>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</si>
  <si>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</si>
  <si>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</si>
  <si>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</si>
  <si>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</si>
  <si>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</si>
  <si>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</si>
  <si>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</si>
  <si>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</si>
  <si>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</si>
  <si>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</si>
  <si>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</si>
  <si>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</si>
  <si>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</si>
  <si>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</si>
  <si>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</si>
  <si>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</si>
  <si>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</si>
  <si>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</si>
  <si>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</si>
  <si>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</si>
  <si>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</si>
  <si>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</si>
  <si>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</si>
  <si>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</si>
  <si>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</si>
  <si>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</si>
  <si>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</si>
  <si>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</si>
  <si>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</si>
  <si>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</si>
  <si>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</si>
  <si>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</si>
  <si>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</si>
  <si>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</si>
  <si>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</si>
  <si>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</si>
  <si>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</si>
  <si>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</si>
  <si>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</si>
  <si>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</si>
  <si>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</si>
  <si>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</si>
  <si>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</si>
  <si>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</si>
  <si>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</si>
  <si>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</si>
  <si>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</si>
  <si>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</si>
  <si>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</si>
  <si>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</si>
  <si>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</si>
  <si>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</si>
  <si>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</si>
  <si>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</si>
  <si>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</si>
  <si>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</si>
  <si>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</si>
  <si>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</si>
  <si>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</si>
  <si>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</si>
  <si>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</si>
  <si>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</si>
  <si>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</si>
  <si>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</si>
  <si>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</si>
  <si>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</si>
  <si>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</si>
  <si>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</si>
  <si>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</si>
  <si>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</si>
  <si>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</si>
  <si>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</si>
  <si>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</si>
  <si>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</si>
  <si>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</si>
  <si>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</si>
  <si>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</si>
  <si>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</si>
  <si>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</si>
  <si>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</si>
  <si>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</si>
  <si>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</si>
  <si>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</si>
  <si>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</si>
  <si>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</si>
  <si>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</si>
  <si>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</si>
  <si>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</si>
  <si>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</si>
  <si>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</si>
  <si>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</si>
  <si>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</si>
  <si>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</si>
  <si>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</si>
  <si>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</si>
  <si>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</si>
  <si>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</si>
  <si>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</si>
  <si>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</si>
  <si>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</si>
  <si>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</si>
  <si>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</si>
  <si>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</si>
  <si>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</si>
  <si>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</si>
  <si>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</si>
  <si>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</si>
  <si>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</si>
  <si>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</si>
  <si>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</si>
  <si>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</si>
  <si>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</si>
  <si>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</si>
  <si>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</si>
  <si>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</si>
  <si>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</si>
  <si>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</si>
  <si>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</si>
  <si>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</si>
  <si>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</si>
  <si>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</si>
  <si>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</si>
  <si>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</si>
  <si>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</si>
  <si>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</si>
  <si>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</si>
  <si>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</si>
  <si>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</si>
  <si>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</si>
  <si>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</si>
  <si>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</si>
  <si>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</si>
  <si>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</si>
  <si>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</si>
  <si>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</si>
  <si>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</si>
  <si>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</si>
  <si>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</si>
  <si>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</si>
  <si>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</si>
  <si>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</si>
  <si>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</si>
  <si>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</si>
  <si>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</si>
  <si>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</si>
  <si>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</si>
  <si>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</si>
  <si>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</si>
  <si>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</si>
  <si>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</si>
  <si>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</si>
  <si>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</si>
  <si>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</si>
  <si>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</si>
  <si>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</si>
  <si>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</si>
  <si>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</si>
  <si>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</si>
  <si>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</si>
  <si>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</si>
  <si>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</si>
  <si>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</si>
  <si>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</si>
  <si>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</si>
  <si>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</si>
  <si>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</si>
  <si>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</si>
  <si>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</si>
  <si>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</si>
  <si>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</si>
  <si>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</si>
  <si>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</si>
  <si>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</si>
  <si>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</si>
  <si>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</si>
  <si>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</si>
  <si>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</si>
  <si>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</si>
  <si>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</si>
  <si>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</si>
  <si>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</si>
  <si>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</si>
  <si>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</si>
  <si>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</si>
  <si>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</si>
  <si>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</si>
  <si>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</si>
  <si>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</si>
  <si>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</si>
  <si>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</si>
  <si>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</si>
  <si>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</si>
  <si>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</si>
  <si>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</si>
  <si>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</si>
  <si>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</si>
  <si>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</si>
  <si>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</si>
  <si>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</si>
  <si>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</si>
  <si>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</si>
  <si>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</si>
  <si>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</si>
  <si>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</si>
  <si>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</si>
  <si>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</si>
  <si>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</si>
  <si>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</si>
  <si>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</si>
  <si>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</si>
  <si>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</si>
  <si>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</si>
  <si>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</si>
  <si>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</si>
  <si>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</si>
  <si>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</si>
  <si>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</si>
  <si>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</si>
  <si>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</si>
  <si>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</si>
  <si>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</si>
  <si>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</si>
  <si>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</si>
  <si>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</si>
  <si>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</si>
  <si>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</si>
  <si>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</si>
  <si>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</si>
  <si>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</si>
  <si>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</si>
  <si>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</si>
  <si>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</si>
  <si>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</si>
  <si>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</si>
  <si>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</si>
  <si>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</si>
  <si>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</si>
  <si>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</si>
  <si>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</si>
  <si>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</si>
  <si>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</si>
  <si>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</si>
  <si>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</si>
  <si>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</si>
  <si>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</si>
  <si>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</si>
  <si>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</si>
  <si>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</si>
  <si>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</si>
  <si>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</si>
  <si>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</si>
  <si>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</si>
  <si>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</si>
  <si>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</si>
  <si>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</si>
  <si>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</si>
  <si>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</si>
  <si>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</si>
  <si>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</si>
  <si>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</si>
  <si>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</si>
  <si>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</si>
  <si>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</si>
  <si>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</si>
  <si>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</si>
  <si>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</si>
  <si>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</si>
  <si>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</si>
  <si>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</si>
  <si>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</si>
  <si>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</si>
  <si>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</si>
  <si>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</si>
  <si>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</si>
  <si>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</si>
  <si>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</si>
  <si>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</si>
  <si>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</si>
  <si>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</si>
  <si>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</si>
  <si>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</si>
  <si>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</si>
  <si>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</si>
  <si>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</si>
  <si>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</si>
  <si>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</si>
  <si>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</si>
  <si>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</si>
  <si>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</si>
  <si>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</si>
  <si>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</si>
  <si>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</si>
  <si>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</si>
  <si>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</si>
  <si>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</si>
  <si>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</si>
  <si>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</si>
  <si>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</si>
  <si>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</si>
  <si>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</si>
  <si>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</si>
  <si>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</si>
  <si>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</si>
  <si>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</si>
  <si>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</si>
  <si>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</si>
  <si>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</si>
  <si>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</si>
  <si>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</si>
  <si>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</si>
  <si>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</si>
  <si>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</si>
  <si>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</si>
  <si>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</si>
  <si>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</si>
  <si>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</si>
  <si>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</si>
  <si>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</si>
  <si>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</si>
  <si>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</si>
  <si>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</si>
  <si>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</si>
  <si>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</si>
  <si>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</si>
  <si>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</si>
  <si>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</si>
  <si>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</si>
  <si>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</si>
  <si>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</si>
  <si>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</si>
  <si>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</si>
  <si>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</si>
  <si>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</si>
  <si>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</si>
  <si>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</si>
  <si>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</si>
  <si>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</si>
  <si>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</si>
  <si>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</si>
  <si>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</si>
  <si>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</si>
  <si>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</si>
  <si>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</si>
  <si>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</si>
  <si>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</si>
  <si>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</si>
  <si>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</si>
  <si>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</si>
  <si>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</si>
  <si>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</si>
  <si>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</si>
  <si>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</si>
  <si>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</si>
  <si>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</si>
  <si>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</si>
  <si>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</si>
  <si>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</si>
  <si>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</si>
  <si>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</si>
  <si>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</si>
  <si>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</si>
  <si>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</si>
  <si>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</si>
  <si>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</si>
  <si>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</si>
  <si>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</si>
  <si>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</si>
  <si>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</si>
  <si>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</si>
  <si>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</si>
  <si>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</si>
  <si>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</si>
  <si>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</si>
  <si>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</si>
  <si>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</si>
  <si>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</si>
  <si>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</si>
  <si>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</si>
  <si>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</si>
  <si>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</si>
  <si>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</si>
  <si>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</si>
  <si>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</si>
  <si>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</si>
  <si>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</si>
  <si>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</si>
  <si>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</si>
  <si>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</si>
  <si>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</si>
  <si>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</si>
  <si>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</si>
  <si>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</si>
  <si>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</si>
  <si>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</si>
  <si>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</si>
  <si>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</si>
  <si>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</si>
  <si>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</si>
  <si>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</si>
  <si>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</si>
  <si>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</si>
  <si>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</si>
  <si>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</si>
  <si>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</si>
  <si>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</si>
  <si>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</si>
  <si>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</si>
  <si>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</si>
  <si>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</si>
  <si>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</si>
  <si>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</si>
  <si>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</si>
  <si>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</si>
  <si>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</si>
  <si>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</si>
  <si>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</si>
  <si>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</si>
  <si>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</si>
  <si>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</si>
  <si>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</si>
  <si>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</si>
  <si>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</si>
  <si>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</si>
  <si>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</si>
  <si>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</si>
  <si>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</si>
  <si>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</si>
  <si>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</si>
  <si>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</si>
  <si>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</si>
  <si>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</si>
  <si>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</si>
  <si>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</si>
  <si>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</si>
  <si>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</si>
  <si>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</si>
  <si>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</si>
  <si>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</si>
  <si>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</si>
  <si>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</si>
  <si>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</si>
  <si>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</si>
  <si>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</si>
  <si>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</si>
  <si>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</si>
  <si>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</si>
  <si>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</si>
  <si>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</si>
  <si>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</si>
  <si>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</si>
  <si>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</si>
  <si>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</si>
  <si>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</si>
  <si>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</si>
  <si>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</si>
  <si>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</si>
  <si>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</si>
  <si>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</si>
  <si>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</si>
  <si>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</si>
  <si>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</si>
  <si>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</si>
  <si>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</si>
  <si>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</si>
  <si>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</si>
  <si>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</si>
  <si>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</si>
  <si>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</si>
  <si>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</si>
  <si>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</si>
  <si>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</si>
  <si>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</si>
  <si>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</si>
  <si>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</si>
  <si>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</si>
  <si>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</si>
  <si>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</si>
  <si>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</si>
  <si>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</si>
  <si>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</si>
  <si>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</si>
  <si>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</si>
  <si>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</si>
  <si>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</si>
  <si>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</si>
  <si>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</si>
  <si>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</si>
  <si>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</si>
  <si>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</si>
  <si>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</si>
  <si>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</si>
  <si>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</si>
  <si>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</si>
  <si>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</si>
  <si>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</si>
  <si>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</si>
  <si>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</si>
  <si>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</si>
  <si>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</si>
  <si>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</si>
  <si>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</si>
  <si>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</si>
  <si>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</si>
  <si>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</si>
  <si>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</si>
  <si>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</si>
  <si>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</si>
  <si>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</si>
  <si>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</si>
  <si>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</si>
  <si>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</si>
  <si>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</si>
  <si>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</si>
  <si>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</si>
  <si>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</si>
  <si>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</si>
  <si>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</si>
  <si>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</si>
  <si>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</si>
  <si>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</si>
  <si>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</si>
  <si>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</si>
  <si>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</si>
  <si>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</si>
  <si>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</si>
  <si>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</si>
  <si>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</si>
  <si>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</si>
  <si>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</si>
  <si>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</si>
  <si>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</si>
  <si>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</si>
  <si>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</si>
  <si>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</si>
  <si>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</si>
  <si>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</si>
  <si>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</si>
  <si>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</si>
  <si>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</si>
  <si>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</si>
  <si>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</si>
  <si>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</si>
  <si>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</si>
  <si>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</si>
  <si>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</si>
  <si>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</si>
  <si>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</si>
  <si>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</si>
  <si>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</si>
  <si>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</si>
  <si>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</si>
  <si>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</si>
  <si>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</si>
  <si>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</si>
  <si>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</si>
  <si>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</si>
  <si>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</si>
  <si>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</si>
  <si>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</si>
  <si>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</si>
  <si>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</si>
  <si>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</si>
  <si>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</si>
  <si>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</si>
  <si>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</si>
  <si>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</si>
  <si>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</si>
  <si>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</si>
  <si>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</si>
  <si>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</si>
  <si>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</si>
  <si>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</si>
  <si>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</si>
  <si>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</si>
  <si>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</si>
  <si>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</si>
  <si>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</si>
  <si>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</si>
  <si>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</si>
  <si>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</si>
  <si>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</si>
  <si>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</si>
  <si>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</si>
  <si>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</si>
  <si>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</si>
  <si>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</si>
  <si>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</si>
  <si>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</si>
  <si>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</si>
  <si>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</si>
  <si>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</si>
  <si>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</si>
  <si>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</si>
  <si>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</si>
  <si>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</si>
  <si>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</si>
  <si>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</si>
  <si>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</si>
  <si>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</si>
  <si>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</si>
  <si>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</si>
  <si>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</si>
  <si>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</si>
  <si>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</si>
  <si>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</si>
  <si>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</si>
  <si>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</si>
  <si>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</si>
  <si>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</si>
  <si>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</si>
  <si>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</si>
  <si>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</si>
  <si>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</si>
  <si>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</si>
  <si>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</si>
  <si>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</si>
  <si>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</si>
  <si>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</si>
  <si>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</si>
  <si>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</si>
  <si>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</si>
  <si>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</si>
  <si>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</si>
  <si>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</si>
  <si>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</si>
  <si>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</si>
  <si>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</si>
  <si>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</si>
  <si>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</si>
  <si>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</si>
  <si>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</si>
  <si>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</si>
  <si>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</si>
  <si>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</si>
  <si>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</si>
  <si>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</si>
  <si>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</si>
  <si>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</si>
  <si>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</si>
  <si>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</si>
  <si>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</si>
  <si>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</si>
  <si>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</si>
  <si>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</si>
  <si>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</si>
  <si>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</si>
  <si>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</si>
  <si>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</si>
  <si>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</si>
  <si>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</si>
  <si>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</si>
  <si>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</si>
  <si>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</si>
  <si>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</si>
  <si>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</si>
  <si>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</si>
  <si>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</si>
  <si>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</si>
  <si>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</si>
  <si>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</si>
  <si>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</si>
  <si>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</si>
  <si>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</si>
  <si>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</si>
  <si>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</si>
  <si>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</si>
  <si>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</si>
  <si>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</si>
  <si>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</si>
  <si>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</si>
  <si>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</si>
  <si>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</si>
  <si>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</si>
  <si>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</si>
  <si>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</si>
  <si>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</si>
  <si>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</si>
  <si>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</si>
  <si>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</si>
  <si>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</si>
  <si>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</si>
  <si>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</si>
  <si>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</si>
  <si>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</si>
  <si>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</si>
  <si>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</si>
  <si>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</si>
  <si>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</si>
  <si>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</si>
  <si>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</si>
  <si>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</si>
  <si>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</si>
  <si>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</si>
  <si>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</si>
  <si>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</si>
  <si>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</si>
  <si>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</si>
  <si>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</si>
  <si>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</si>
  <si>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</si>
  <si>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</si>
  <si>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</si>
  <si>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</si>
  <si>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</si>
  <si>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</si>
  <si>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</si>
  <si>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</si>
  <si>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</si>
  <si>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</si>
  <si>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</si>
  <si>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</si>
  <si>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</si>
  <si>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</si>
  <si>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</si>
  <si>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</si>
  <si>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</si>
  <si>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</si>
  <si>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</si>
  <si>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</si>
  <si>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</si>
  <si>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</si>
  <si>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</si>
  <si>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</si>
  <si>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</si>
  <si>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</si>
  <si>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</si>
  <si>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</si>
  <si>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</si>
  <si>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</si>
  <si>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</si>
  <si>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</si>
  <si>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</si>
  <si>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</si>
  <si>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</si>
  <si>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</si>
  <si>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</si>
  <si>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</si>
  <si>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</si>
  <si>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</si>
  <si>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</si>
  <si>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</si>
  <si>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</si>
  <si>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</si>
  <si>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</si>
  <si>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</si>
  <si>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</si>
  <si>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</si>
  <si>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</si>
  <si>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</si>
  <si>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</si>
  <si>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</si>
  <si>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</si>
  <si>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</si>
  <si>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</si>
  <si>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</si>
  <si>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</si>
  <si>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</si>
  <si>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</si>
  <si>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</si>
  <si>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</si>
  <si>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</si>
  <si>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</si>
  <si>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</si>
  <si>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</si>
  <si>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</si>
  <si>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</si>
  <si>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</si>
  <si>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</si>
  <si>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</si>
  <si>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</si>
  <si>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</si>
  <si>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</si>
  <si>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</si>
  <si>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</si>
  <si>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</si>
  <si>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</si>
  <si>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</si>
  <si>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</si>
  <si>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</si>
  <si>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</si>
  <si>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</si>
  <si>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</si>
  <si>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</si>
  <si>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</si>
  <si>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</si>
  <si>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</si>
  <si>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</si>
  <si>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</si>
  <si>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</si>
  <si>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</si>
  <si>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</si>
  <si>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</si>
  <si>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</si>
  <si>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</si>
  <si>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</si>
  <si>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</si>
  <si>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</si>
  <si>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</si>
  <si>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</si>
  <si>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</si>
  <si>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</si>
  <si>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</si>
  <si>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</si>
  <si>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</si>
  <si>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</si>
  <si>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</si>
  <si>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</si>
  <si>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</si>
  <si>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</si>
  <si>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</si>
  <si>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</si>
  <si>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</si>
  <si>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</si>
  <si>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</si>
  <si>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</si>
  <si>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</si>
  <si>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</si>
  <si>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</si>
  <si>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</si>
  <si>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</si>
  <si>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</si>
  <si>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</si>
  <si>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</si>
  <si>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</si>
  <si>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</si>
  <si>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</si>
  <si>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</si>
  <si>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</si>
  <si>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</si>
  <si>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</si>
  <si>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</si>
  <si>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</si>
  <si>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</si>
  <si>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</si>
  <si>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</si>
  <si>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</si>
  <si>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</si>
  <si>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</si>
  <si>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</si>
  <si>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</si>
  <si>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</si>
  <si>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</si>
  <si>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</si>
  <si>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</si>
  <si>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</si>
  <si>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</si>
  <si>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</si>
  <si>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</si>
  <si>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</si>
  <si>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</si>
  <si>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</si>
  <si>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</si>
  <si>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</si>
  <si>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</si>
  <si>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</si>
  <si>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</si>
  <si>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</si>
  <si>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</si>
  <si>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</si>
  <si>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</si>
  <si>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</si>
  <si>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</si>
  <si>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</si>
  <si>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</si>
  <si>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</si>
  <si>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</si>
  <si>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</si>
  <si>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</si>
  <si>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</si>
  <si>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</si>
  <si>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</si>
  <si>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</si>
  <si>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</si>
  <si>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</si>
  <si>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</si>
  <si>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</si>
  <si>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</si>
  <si>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</si>
  <si>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</si>
  <si>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</si>
  <si>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</si>
  <si>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</si>
  <si>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</si>
  <si>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</si>
  <si>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</si>
  <si>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</si>
  <si>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</si>
  <si>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</si>
  <si>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</si>
  <si>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</si>
  <si>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</si>
  <si>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</si>
  <si>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</si>
  <si>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</si>
  <si>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</si>
  <si>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</si>
  <si>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</si>
  <si>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</si>
  <si>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</si>
  <si>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</si>
  <si>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</si>
  <si>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</si>
  <si>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</si>
  <si>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</si>
  <si>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</si>
  <si>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</si>
  <si>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</si>
  <si>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</si>
  <si>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</si>
  <si>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</si>
  <si>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</si>
  <si>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</si>
  <si>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</si>
  <si>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</si>
  <si>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</si>
  <si>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</si>
  <si>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</si>
  <si>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</si>
  <si>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</si>
  <si>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</si>
  <si>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</si>
  <si>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</si>
  <si>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</si>
  <si>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</si>
  <si>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</si>
  <si>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</si>
  <si>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</si>
  <si>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</si>
  <si>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</si>
  <si>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</si>
  <si>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</si>
  <si>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</si>
  <si>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</si>
  <si>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</si>
  <si>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</si>
  <si>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</si>
  <si>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</si>
  <si>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</si>
  <si>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</si>
  <si>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</si>
  <si>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</si>
  <si>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</si>
  <si>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</si>
  <si>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</si>
  <si>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</si>
  <si>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</si>
  <si>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</si>
  <si>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</si>
  <si>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</si>
  <si>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</si>
  <si>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</si>
  <si>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</si>
  <si>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</si>
  <si>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</si>
  <si>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</si>
  <si>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</si>
  <si>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</si>
  <si>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</si>
  <si>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</si>
  <si>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</si>
  <si>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</si>
  <si>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</si>
  <si>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</si>
  <si>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</si>
  <si>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</si>
  <si>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</si>
  <si>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</si>
  <si>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</si>
  <si>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</si>
  <si>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</si>
  <si>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</si>
  <si>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</si>
  <si>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</si>
  <si>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</si>
  <si>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</si>
  <si>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</si>
  <si>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</si>
  <si>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</si>
  <si>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</si>
  <si>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</si>
  <si>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</si>
  <si>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</si>
  <si>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</si>
  <si>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</si>
  <si>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</si>
  <si>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</si>
  <si>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</si>
  <si>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</si>
  <si>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</si>
  <si>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</si>
  <si>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</si>
  <si>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</si>
  <si>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</si>
  <si>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</si>
  <si>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</si>
  <si>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</si>
  <si>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</si>
  <si>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</si>
  <si>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</si>
  <si>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</si>
  <si>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</si>
  <si>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</si>
  <si>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</si>
  <si>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</si>
  <si>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</si>
  <si>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</si>
  <si>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</si>
  <si>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</si>
  <si>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</si>
  <si>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</si>
  <si>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</si>
  <si>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</si>
  <si>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</si>
  <si>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</si>
  <si>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</si>
  <si>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</si>
  <si>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</si>
  <si>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</si>
  <si>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</si>
  <si>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</si>
  <si>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</si>
  <si>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</si>
  <si>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</si>
  <si>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</si>
  <si>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</si>
  <si>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</si>
  <si>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</si>
  <si>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</si>
  <si>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</si>
  <si>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</si>
  <si>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</si>
  <si>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</si>
  <si>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</si>
  <si>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</si>
  <si>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</si>
  <si>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</si>
  <si>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</si>
  <si>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</si>
  <si>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</si>
  <si>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</si>
  <si>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</si>
  <si>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</si>
  <si>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</si>
  <si>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</si>
  <si>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</si>
  <si>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</si>
  <si>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</si>
  <si>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</si>
  <si>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</si>
  <si>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</si>
  <si>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</si>
  <si>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</si>
  <si>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</si>
  <si>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</si>
  <si>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</si>
  <si>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</si>
  <si>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</si>
  <si>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</si>
  <si>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</si>
  <si>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</si>
  <si>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</si>
  <si>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</si>
  <si>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</si>
  <si>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</si>
  <si>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</si>
  <si>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</si>
  <si>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</si>
  <si>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</si>
  <si>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</si>
  <si>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</si>
  <si>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</si>
  <si>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</si>
  <si>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</si>
  <si>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</si>
  <si>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</si>
  <si>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</si>
  <si>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</si>
  <si>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</si>
  <si>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</si>
  <si>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</si>
  <si>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</si>
  <si>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</si>
  <si>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</si>
  <si>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</si>
  <si>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</si>
  <si>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</si>
  <si>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</si>
  <si>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</si>
  <si>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</si>
  <si>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</si>
  <si>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</si>
  <si>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</si>
  <si>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</si>
  <si>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</si>
  <si>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</si>
  <si>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</si>
  <si>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</si>
  <si>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</si>
  <si>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</si>
  <si>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</si>
  <si>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</si>
  <si>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</si>
  <si>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</si>
  <si>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</si>
  <si>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</si>
  <si>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</si>
  <si>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</si>
  <si>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</si>
  <si>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</si>
  <si>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</si>
  <si>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</si>
  <si>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</si>
  <si>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</si>
  <si>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</si>
  <si>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</si>
  <si>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</si>
  <si>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</si>
  <si>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</si>
  <si>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</si>
  <si>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</si>
  <si>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</si>
  <si>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</si>
  <si>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</si>
  <si>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</si>
  <si>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</si>
  <si>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</si>
  <si>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</si>
  <si>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</si>
  <si>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</si>
  <si>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</si>
  <si>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</si>
  <si>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</si>
  <si>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</si>
  <si>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</si>
  <si>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</si>
  <si>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</si>
  <si>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</si>
  <si>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</si>
  <si>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</si>
  <si>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</si>
  <si>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</si>
  <si>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</si>
  <si>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</si>
  <si>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</si>
  <si>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</si>
  <si>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</si>
  <si>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</si>
  <si>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</si>
  <si>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</si>
  <si>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</si>
  <si>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</si>
  <si>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</si>
  <si>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</si>
  <si>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</si>
  <si>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</si>
  <si>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</si>
  <si>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</si>
  <si>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</si>
  <si>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</si>
  <si>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</si>
  <si>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</si>
  <si>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</si>
  <si>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</si>
  <si>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</si>
  <si>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</si>
  <si>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</si>
  <si>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</si>
  <si>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</si>
  <si>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</si>
  <si>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</si>
  <si>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</si>
  <si>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</si>
  <si>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</si>
  <si>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</si>
  <si>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</si>
  <si>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</si>
  <si>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</si>
  <si>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</si>
  <si>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</si>
  <si>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</si>
  <si>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</si>
  <si>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</si>
  <si>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</si>
  <si>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</si>
  <si>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</si>
  <si>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</si>
  <si>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</si>
  <si>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</si>
  <si>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</si>
  <si>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</si>
  <si>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</si>
  <si>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</si>
  <si>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</si>
  <si>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</si>
  <si>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</si>
  <si>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</si>
  <si>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</si>
  <si>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</si>
  <si>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</si>
  <si>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</si>
  <si>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</si>
  <si>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</si>
  <si>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</si>
  <si>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</si>
  <si>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</si>
  <si>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</si>
  <si>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</si>
  <si>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</si>
  <si>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</si>
  <si>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</si>
  <si>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</si>
  <si>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</si>
  <si>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</si>
  <si>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</si>
  <si>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</si>
  <si>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</si>
  <si>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</si>
  <si>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</si>
  <si>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</si>
  <si>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</si>
  <si>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</si>
  <si>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</si>
  <si>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</si>
  <si>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</si>
  <si>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</si>
  <si>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</si>
  <si>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</si>
  <si>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</si>
  <si>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</si>
  <si>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</si>
  <si>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</si>
  <si>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</si>
  <si>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</si>
  <si>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</si>
  <si>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</si>
  <si>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</si>
  <si>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</si>
  <si>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</si>
  <si>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</si>
  <si>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</si>
  <si>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</si>
  <si>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</si>
  <si>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</si>
  <si>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</si>
  <si>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</si>
  <si>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</si>
  <si>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</si>
  <si>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</si>
  <si>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</si>
  <si>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</si>
  <si>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</si>
  <si>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</si>
  <si>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</si>
  <si>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</si>
  <si>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</si>
  <si>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</si>
  <si>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</si>
  <si>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</si>
  <si>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</si>
  <si>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</si>
  <si>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</si>
  <si>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</si>
  <si>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</si>
  <si>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</si>
  <si>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</si>
  <si>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</si>
  <si>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</si>
  <si>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</si>
  <si>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</si>
  <si>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</si>
  <si>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</si>
  <si>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</si>
  <si>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</si>
  <si>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</si>
  <si>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</si>
  <si>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</si>
  <si>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</si>
  <si>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</si>
  <si>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</si>
  <si>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</si>
  <si>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</si>
  <si>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</si>
  <si>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</si>
  <si>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</si>
  <si>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</si>
  <si>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</si>
  <si>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</si>
  <si>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</si>
  <si>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</si>
  <si>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</si>
  <si>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</si>
  <si>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</si>
  <si>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</si>
  <si>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</si>
  <si>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</si>
  <si>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</si>
  <si>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</si>
  <si>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</si>
  <si>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</si>
  <si>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</si>
  <si>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</si>
  <si>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</si>
  <si>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</si>
  <si>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</si>
  <si>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</si>
  <si>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</si>
  <si>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</si>
  <si>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</si>
  <si>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</si>
  <si>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</si>
  <si>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</si>
  <si>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</si>
  <si>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</si>
  <si>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</si>
  <si>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</si>
  <si>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</si>
  <si>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</si>
  <si>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</si>
  <si>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</si>
  <si>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</si>
  <si>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</si>
  <si>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</si>
  <si>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</si>
  <si>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</si>
  <si>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</si>
  <si>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</si>
  <si>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</si>
  <si>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</si>
  <si>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</si>
  <si>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</si>
  <si>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</si>
  <si>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</si>
  <si>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</si>
  <si>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</si>
  <si>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</si>
  <si>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</si>
  <si>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</si>
  <si>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</si>
  <si>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</si>
  <si>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</si>
  <si>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</si>
  <si>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</si>
  <si>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</si>
  <si>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</si>
  <si>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</si>
  <si>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</si>
  <si>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</si>
  <si>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</si>
  <si>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</si>
  <si>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</si>
  <si>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</si>
  <si>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</si>
  <si>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</si>
  <si>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</si>
  <si>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</si>
  <si>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</si>
  <si>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</si>
  <si>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</si>
  <si>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</si>
  <si>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</si>
  <si>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</si>
  <si>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</si>
  <si>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</si>
  <si>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</si>
  <si>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</si>
  <si>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</si>
  <si>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</si>
  <si>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</si>
  <si>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</si>
  <si>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</si>
  <si>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</si>
  <si>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</si>
  <si>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</si>
  <si>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</si>
  <si>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</si>
  <si>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</si>
  <si>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</si>
  <si>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</si>
  <si>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</si>
  <si>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</si>
  <si>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</si>
  <si>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</si>
  <si>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</si>
  <si>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</si>
  <si>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</si>
  <si>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</si>
  <si>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</si>
  <si>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</si>
  <si>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</si>
  <si>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</si>
  <si>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</si>
  <si>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</si>
  <si>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</si>
  <si>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</si>
  <si>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</si>
  <si>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</si>
  <si>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</si>
  <si>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</si>
  <si>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</si>
  <si>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</si>
  <si>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</si>
  <si>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</si>
  <si>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</si>
  <si>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</si>
  <si>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</si>
  <si>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</si>
  <si>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</si>
  <si>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</si>
  <si>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</si>
  <si>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</si>
  <si>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</si>
  <si>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</si>
  <si>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</si>
  <si>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</si>
  <si>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</si>
  <si>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</si>
  <si>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</si>
  <si>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</si>
  <si>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</si>
  <si>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</si>
  <si>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</si>
  <si>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</si>
  <si>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</si>
  <si>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</si>
  <si>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</si>
  <si>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</si>
  <si>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</si>
  <si>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</si>
  <si>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</si>
  <si>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</si>
  <si>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</si>
  <si>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</si>
  <si>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</si>
  <si>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</si>
  <si>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</si>
  <si>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</si>
  <si>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</si>
  <si>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</si>
  <si>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</si>
  <si>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</si>
  <si>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</si>
  <si>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</si>
  <si>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</si>
  <si>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</si>
  <si>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</si>
  <si>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</si>
  <si>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</si>
  <si>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</si>
  <si>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</si>
  <si>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</si>
  <si>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</si>
  <si>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</si>
  <si>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</si>
  <si>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</si>
  <si>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</si>
  <si>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</si>
  <si>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</si>
  <si>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</si>
  <si>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</si>
  <si>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</si>
  <si>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</si>
  <si>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</si>
  <si>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</si>
  <si>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</si>
  <si>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</si>
  <si>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</si>
  <si>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</si>
  <si>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</si>
  <si>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</si>
  <si>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</si>
  <si>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</si>
  <si>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</si>
  <si>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</si>
  <si>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</si>
  <si>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</si>
  <si>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</si>
  <si>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</si>
  <si>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</si>
  <si>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</si>
  <si>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</si>
  <si>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</si>
  <si>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</si>
  <si>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</si>
  <si>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</si>
  <si>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</si>
  <si>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</si>
  <si>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</si>
  <si>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</si>
  <si>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</si>
  <si>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</si>
  <si>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</si>
  <si>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</si>
  <si>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</si>
  <si>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</si>
  <si>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</si>
  <si>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</si>
  <si>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</si>
  <si>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</si>
  <si>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</si>
  <si>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</si>
  <si>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</si>
  <si>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</si>
  <si>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</si>
  <si>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</si>
  <si>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</si>
  <si>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</si>
  <si>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</si>
  <si>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</si>
  <si>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</si>
  <si>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</si>
  <si>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</si>
  <si>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</si>
  <si>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</si>
  <si>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</si>
  <si>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</si>
  <si>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</si>
  <si>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</si>
  <si>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</si>
  <si>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</si>
  <si>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</si>
  <si>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</si>
  <si>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</si>
  <si>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</si>
  <si>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</si>
  <si>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</si>
  <si>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</si>
  <si>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</si>
  <si>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</si>
  <si>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</si>
  <si>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</si>
  <si>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</si>
  <si>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</si>
  <si>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</si>
  <si>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</si>
  <si>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</si>
  <si>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</si>
  <si>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</si>
  <si>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</si>
  <si>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</si>
  <si>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</si>
  <si>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</si>
  <si>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</si>
  <si>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</si>
  <si>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</si>
  <si>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</si>
  <si>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</si>
  <si>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</si>
  <si>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</si>
  <si>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</si>
  <si>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</si>
  <si>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</si>
  <si>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</si>
  <si>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</si>
  <si>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</si>
  <si>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</si>
  <si>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</si>
  <si>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</si>
  <si>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</si>
  <si>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</si>
  <si>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</si>
  <si>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</si>
  <si>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</si>
  <si>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</si>
  <si>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</si>
  <si>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</si>
  <si>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</si>
  <si>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</si>
  <si>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</si>
  <si>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</si>
  <si>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</si>
  <si>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</si>
  <si>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</si>
  <si>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</si>
  <si>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</si>
  <si>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</si>
  <si>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</si>
  <si>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</si>
  <si>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</si>
  <si>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</si>
  <si>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</si>
  <si>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</si>
  <si>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</si>
  <si>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</si>
  <si>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</si>
  <si>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</si>
  <si>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</si>
  <si>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</si>
  <si>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</si>
  <si>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</si>
  <si>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</si>
  <si>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</si>
  <si>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</si>
  <si>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</si>
  <si>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</si>
  <si>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</si>
  <si>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</si>
  <si>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</si>
  <si>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</si>
  <si>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</si>
  <si>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</si>
  <si>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</si>
  <si>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</si>
  <si>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</si>
  <si>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</si>
  <si>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</si>
  <si>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</si>
  <si>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</si>
  <si>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</si>
  <si>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</si>
  <si>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</si>
  <si>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</si>
  <si>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</si>
  <si>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</si>
  <si>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</si>
  <si>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</si>
  <si>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</si>
  <si>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</si>
  <si>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</si>
  <si>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</si>
  <si>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</si>
  <si>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</si>
  <si>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</si>
  <si>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</si>
  <si>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</si>
  <si>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</si>
  <si>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</si>
  <si>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</si>
  <si>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</si>
  <si>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</si>
  <si>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</si>
  <si>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</si>
  <si>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</si>
  <si>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</si>
  <si>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</si>
  <si>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</si>
  <si>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</si>
  <si>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</si>
  <si>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</si>
  <si>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</si>
  <si>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</si>
  <si>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</si>
  <si>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</si>
  <si>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</si>
  <si>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</si>
  <si>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</si>
  <si>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</si>
  <si>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</si>
  <si>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</si>
  <si>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</si>
  <si>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</si>
  <si>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</si>
  <si>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</si>
  <si>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</si>
  <si>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</si>
  <si>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</si>
  <si>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</si>
  <si>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</si>
  <si>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</si>
  <si>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</si>
  <si>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</si>
  <si>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</si>
  <si>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</si>
  <si>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</si>
  <si>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</si>
  <si>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</si>
  <si>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</si>
  <si>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</si>
  <si>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</si>
  <si>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</si>
  <si>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</si>
  <si>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</si>
  <si>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</si>
  <si>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</si>
  <si>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</si>
  <si>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</si>
  <si>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</si>
  <si>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</si>
  <si>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</si>
  <si>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</si>
  <si>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</si>
  <si>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</si>
  <si>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</si>
  <si>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</si>
  <si>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</si>
  <si>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</si>
  <si>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</si>
  <si>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</si>
  <si>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</si>
  <si>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</si>
  <si>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</si>
  <si>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</si>
  <si>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</si>
  <si>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</si>
  <si>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</si>
  <si>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</si>
  <si>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</si>
  <si>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</si>
  <si>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</si>
  <si>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</si>
  <si>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</si>
  <si>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</si>
  <si>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</si>
  <si>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</si>
  <si>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</si>
  <si>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</si>
  <si>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</si>
  <si>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</si>
  <si>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</si>
  <si>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</si>
  <si>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</si>
  <si>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</si>
  <si>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</si>
  <si>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</si>
  <si>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</si>
  <si>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</si>
  <si>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</si>
  <si>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</si>
  <si>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</si>
  <si>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</si>
  <si>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</si>
  <si>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</si>
  <si>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</si>
  <si>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</si>
  <si>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</si>
  <si>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</si>
  <si>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</si>
  <si>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</si>
  <si>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</si>
  <si>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</si>
  <si>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</si>
  <si>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</si>
  <si>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</si>
  <si>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</si>
  <si>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</si>
  <si>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</si>
  <si>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</si>
  <si>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</si>
  <si>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</si>
  <si>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</si>
  <si>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</si>
  <si>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</si>
  <si>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</si>
  <si>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</si>
  <si>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</si>
  <si>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</si>
  <si>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</si>
  <si>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</si>
  <si>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</si>
  <si>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</si>
  <si>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</si>
  <si>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</si>
  <si>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</si>
  <si>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</si>
  <si>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</si>
  <si>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</si>
  <si>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</si>
  <si>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</si>
  <si>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</si>
  <si>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</si>
  <si>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</si>
  <si>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</si>
  <si>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</si>
  <si>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</si>
  <si>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</si>
  <si>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</si>
  <si>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</si>
  <si>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</si>
  <si>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</si>
  <si>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</si>
  <si>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</si>
  <si>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</si>
  <si>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</si>
  <si>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</si>
  <si>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</si>
  <si>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</si>
  <si>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</si>
  <si>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</si>
  <si>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</si>
  <si>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</si>
  <si>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</si>
  <si>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</si>
  <si>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</si>
  <si>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</si>
  <si>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</si>
  <si>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</si>
  <si>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</si>
  <si>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</si>
  <si>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</si>
  <si>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</si>
  <si>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</si>
  <si>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</si>
  <si>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</si>
  <si>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</si>
  <si>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</si>
  <si>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</si>
  <si>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</si>
  <si>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</si>
  <si>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</si>
  <si>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</si>
  <si>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</si>
  <si>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</si>
  <si>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</si>
  <si>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</si>
  <si>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</si>
  <si>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</si>
  <si>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</si>
  <si>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</si>
  <si>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</si>
  <si>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</si>
  <si>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</si>
  <si>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</si>
  <si>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</si>
  <si>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</si>
  <si>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</si>
  <si>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</si>
  <si>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</si>
  <si>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</si>
  <si>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</si>
  <si>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</si>
  <si>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</si>
  <si>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</si>
  <si>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</si>
  <si>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</si>
  <si>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</si>
  <si>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</si>
  <si>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</si>
  <si>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</si>
  <si>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</si>
  <si>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</si>
  <si>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</si>
  <si>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</si>
  <si>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</si>
  <si>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</si>
  <si>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</si>
  <si>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</si>
  <si>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</si>
  <si>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</si>
  <si>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</si>
  <si>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</si>
  <si>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</si>
  <si>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</si>
  <si>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</si>
  <si>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</si>
  <si>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</si>
  <si>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</si>
  <si>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</si>
  <si>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</si>
  <si>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</si>
  <si>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</si>
  <si>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</si>
  <si>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</si>
  <si>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</si>
  <si>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</si>
  <si>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</si>
  <si>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</si>
  <si>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</si>
  <si>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</si>
  <si>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</si>
  <si>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</si>
  <si>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</si>
  <si>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</si>
  <si>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</si>
  <si>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</si>
  <si>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</si>
  <si>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</si>
  <si>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</si>
  <si>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</si>
  <si>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</si>
  <si>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</si>
  <si>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</si>
  <si>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</si>
  <si>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</si>
  <si>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</si>
  <si>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</si>
  <si>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</si>
  <si>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</si>
  <si>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</si>
  <si>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</si>
  <si>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</si>
  <si>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</si>
  <si>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</si>
  <si>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</si>
  <si>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</si>
  <si>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</si>
  <si>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</si>
  <si>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</si>
  <si>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</si>
  <si>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</si>
  <si>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</si>
  <si>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</si>
  <si>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</si>
  <si>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</si>
  <si>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</si>
  <si>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</si>
  <si>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</si>
  <si>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</si>
  <si>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</si>
  <si>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</si>
  <si>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</si>
  <si>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</si>
  <si>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</si>
  <si>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</si>
  <si>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</si>
  <si>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</si>
  <si>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</si>
  <si>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</si>
  <si>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</si>
  <si>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</si>
  <si>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</si>
  <si>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</si>
  <si>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</si>
  <si>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</si>
  <si>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</si>
  <si>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</si>
  <si>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</si>
  <si>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</si>
  <si>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</si>
  <si>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</si>
  <si>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</si>
  <si>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</si>
  <si>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</si>
  <si>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</si>
  <si>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</si>
  <si>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</si>
  <si>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</si>
  <si>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</si>
  <si>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</si>
  <si>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</si>
  <si>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</si>
  <si>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</si>
  <si>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</si>
  <si>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</si>
  <si>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</si>
  <si>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</si>
  <si>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</si>
  <si>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</si>
  <si>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</si>
  <si>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</si>
  <si>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</si>
  <si>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</si>
  <si>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</si>
  <si>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</si>
  <si>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</si>
  <si>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</si>
  <si>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</si>
  <si>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</si>
  <si>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</si>
  <si>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</si>
  <si>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</si>
  <si>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</si>
  <si>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</si>
  <si>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</si>
  <si>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</si>
  <si>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</si>
  <si>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</si>
  <si>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</si>
  <si>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</si>
  <si>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</si>
  <si>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</si>
  <si>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</si>
  <si>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</si>
  <si>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</si>
  <si>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</si>
  <si>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</si>
  <si>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</si>
  <si>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</si>
  <si>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</si>
  <si>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</si>
  <si>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</si>
  <si>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</si>
  <si>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</si>
  <si>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</si>
  <si>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</si>
  <si>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</si>
  <si>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</si>
  <si>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</si>
  <si>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</si>
  <si>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</si>
  <si>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</si>
  <si>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</si>
  <si>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</si>
  <si>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</si>
  <si>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</si>
  <si>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</si>
  <si>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</si>
  <si>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</si>
  <si>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</si>
  <si>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</si>
  <si>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</si>
  <si>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</si>
  <si>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</si>
  <si>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</si>
  <si>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</si>
  <si>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</si>
  <si>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</si>
  <si>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</si>
  <si>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</si>
  <si>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</si>
  <si>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</si>
  <si>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</si>
  <si>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</si>
  <si>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</si>
  <si>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</si>
  <si>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</si>
  <si>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</si>
  <si>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</si>
  <si>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</si>
  <si>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</si>
  <si>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</si>
  <si>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</si>
  <si>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</si>
  <si>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</si>
  <si>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</si>
  <si>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</si>
  <si>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</si>
  <si>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</si>
  <si>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</si>
  <si>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</si>
  <si>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</si>
  <si>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</si>
  <si>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</si>
  <si>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</si>
  <si>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</si>
  <si>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</si>
  <si>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</si>
  <si>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</si>
  <si>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</si>
  <si>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</si>
  <si>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</si>
  <si>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</si>
  <si>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</si>
  <si>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</si>
  <si>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</si>
  <si>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</si>
  <si>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</si>
  <si>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</si>
  <si>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</si>
  <si>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</si>
  <si>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</si>
  <si>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</si>
  <si>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</si>
  <si>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</si>
  <si>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</si>
  <si>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</si>
  <si>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</si>
  <si>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</si>
  <si>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</si>
  <si>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</si>
  <si>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</si>
  <si>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</si>
  <si>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</si>
  <si>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</si>
  <si>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</si>
  <si>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</si>
  <si>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</si>
  <si>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</si>
  <si>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</si>
  <si>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</si>
  <si>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</si>
  <si>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</si>
  <si>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</si>
  <si>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</si>
  <si>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</si>
  <si>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</si>
  <si>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</si>
  <si>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</si>
  <si>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</si>
  <si>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</si>
  <si>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</si>
  <si>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</si>
  <si>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</si>
  <si>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</si>
  <si>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</si>
  <si>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</si>
  <si>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</si>
  <si>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</si>
  <si>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</si>
  <si>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</si>
  <si>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</si>
  <si>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</si>
  <si>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</si>
  <si>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</si>
  <si>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</si>
  <si>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</si>
  <si>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</si>
  <si>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</si>
  <si>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</si>
  <si>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</si>
  <si>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</si>
  <si>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</si>
  <si>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</si>
  <si>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</si>
  <si>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</si>
  <si>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</si>
  <si>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</si>
  <si>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</si>
  <si>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</si>
  <si>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</si>
  <si>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</si>
  <si>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</si>
  <si>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</si>
  <si>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</si>
  <si>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</si>
  <si>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</si>
  <si>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</si>
  <si>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</si>
  <si>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</si>
  <si>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</si>
  <si>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</si>
  <si>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</si>
  <si>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</si>
  <si>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</si>
  <si>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</si>
  <si>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</si>
  <si>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</si>
  <si>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</si>
  <si>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</si>
  <si>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</si>
  <si>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</si>
  <si>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</si>
  <si>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</si>
  <si>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</si>
  <si>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</si>
  <si>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</si>
  <si>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</si>
  <si>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</si>
  <si>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</si>
  <si>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</si>
  <si>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</si>
  <si>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</si>
  <si>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</si>
  <si>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</si>
  <si>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</si>
  <si>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</si>
  <si>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</si>
  <si>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</si>
  <si>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</si>
  <si>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</si>
  <si>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</si>
  <si>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</si>
  <si>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</si>
  <si>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</si>
  <si>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</si>
  <si>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</si>
  <si>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</si>
  <si>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</si>
  <si>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</si>
  <si>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</si>
  <si>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</si>
  <si>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</si>
  <si>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</si>
  <si>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</si>
  <si>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</si>
  <si>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</si>
  <si>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</si>
  <si>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</si>
  <si>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</si>
  <si>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</si>
  <si>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</si>
  <si>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</si>
  <si>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</si>
  <si>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</si>
  <si>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</si>
  <si>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</si>
  <si>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</si>
  <si>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</si>
  <si>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</si>
  <si>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</si>
  <si>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</si>
  <si>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</si>
  <si>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</si>
  <si>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</si>
  <si>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</si>
  <si>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</si>
  <si>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</si>
  <si>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</si>
  <si>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</si>
  <si>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</si>
  <si>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</si>
  <si>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</si>
  <si>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</si>
  <si>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</si>
  <si>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</si>
  <si>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</si>
  <si>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</si>
  <si>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</si>
  <si>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</si>
  <si>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</si>
  <si>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</si>
  <si>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</si>
  <si>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</si>
  <si>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</si>
  <si>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</si>
  <si>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</si>
  <si>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</si>
  <si>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</si>
  <si>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</si>
  <si>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</si>
  <si>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</si>
  <si>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</si>
  <si>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</si>
  <si>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</si>
  <si>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</si>
  <si>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</si>
  <si>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</si>
  <si>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</si>
  <si>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</si>
  <si>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</si>
  <si>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</si>
  <si>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</si>
  <si>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</si>
  <si>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</si>
  <si>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</si>
  <si>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</si>
  <si>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</si>
  <si>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</si>
  <si>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</si>
  <si>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</si>
  <si>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</si>
  <si>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</si>
  <si>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</si>
  <si>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</si>
  <si>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</si>
  <si>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</si>
  <si>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</si>
  <si>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</si>
  <si>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</si>
  <si>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</si>
  <si>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</si>
  <si>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</si>
  <si>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</si>
  <si>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</si>
  <si>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</si>
  <si>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</si>
  <si>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</si>
  <si>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</si>
  <si>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</si>
  <si>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</si>
  <si>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</si>
  <si>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</si>
  <si>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</si>
  <si>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</si>
  <si>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</si>
  <si>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</si>
  <si>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</si>
  <si>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</si>
  <si>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</si>
  <si>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</si>
  <si>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</si>
  <si>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</si>
  <si>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</si>
  <si>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</si>
  <si>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</si>
  <si>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</si>
  <si>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</si>
  <si>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</si>
  <si>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</si>
  <si>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</si>
  <si>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</si>
  <si>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</si>
  <si>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</si>
  <si>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</si>
  <si>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</si>
  <si>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</si>
  <si>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</si>
  <si>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</si>
  <si>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</si>
  <si>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</si>
  <si>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</si>
  <si>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</si>
  <si>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</si>
  <si>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</si>
  <si>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</si>
  <si>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</si>
  <si>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</si>
  <si>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</si>
  <si>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</si>
  <si>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</si>
  <si>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</si>
  <si>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</si>
  <si>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</si>
  <si>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</si>
  <si>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</si>
  <si>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</si>
  <si>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</si>
  <si>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</si>
  <si>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</si>
  <si>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</si>
  <si>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</si>
  <si>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</si>
  <si>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</si>
  <si>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</si>
  <si>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</si>
  <si>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</si>
  <si>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</si>
  <si>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</si>
  <si>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</si>
  <si>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</si>
  <si>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</si>
  <si>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</si>
  <si>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</si>
  <si>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</si>
  <si>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</si>
  <si>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</si>
  <si>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</si>
  <si>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</si>
  <si>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</si>
  <si>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</si>
  <si>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</si>
  <si>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</si>
  <si>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</si>
  <si>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</si>
  <si>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</si>
  <si>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</si>
  <si>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</si>
  <si>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</si>
  <si>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</si>
  <si>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</si>
  <si>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</si>
  <si>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</si>
  <si>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</si>
  <si>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</si>
  <si>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</si>
  <si>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</si>
  <si>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</si>
  <si>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</si>
  <si>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</si>
  <si>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</si>
  <si>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</si>
  <si>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</si>
  <si>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</si>
  <si>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</si>
  <si>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</si>
  <si>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</si>
  <si>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</si>
  <si>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</si>
  <si>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</si>
  <si>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</si>
  <si>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</si>
  <si>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</si>
  <si>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</si>
  <si>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</si>
  <si>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</si>
  <si>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</si>
  <si>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</si>
  <si>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</si>
  <si>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</si>
  <si>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</si>
  <si>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</si>
  <si>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</si>
  <si>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</si>
  <si>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</si>
  <si>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</si>
  <si>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</si>
  <si>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</si>
  <si>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</si>
  <si>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</si>
  <si>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</si>
  <si>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</si>
  <si>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</si>
  <si>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</si>
  <si>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</si>
  <si>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</si>
  <si>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</si>
  <si>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</si>
  <si>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</si>
  <si>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</si>
  <si>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</si>
  <si>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</si>
  <si>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</si>
  <si>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</si>
  <si>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</si>
  <si>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</si>
  <si>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</si>
  <si>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</si>
  <si>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</si>
  <si>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</si>
  <si>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</si>
  <si>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</si>
  <si>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</si>
  <si>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</si>
  <si>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</si>
  <si>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</si>
  <si>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</si>
  <si>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</si>
  <si>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</si>
  <si>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</si>
  <si>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</si>
  <si>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</si>
  <si>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</si>
  <si>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</si>
  <si>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</si>
  <si>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</si>
  <si>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</si>
  <si>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</si>
  <si>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</si>
  <si>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</si>
  <si>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</si>
  <si>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</si>
  <si>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</si>
  <si>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</si>
  <si>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</si>
  <si>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</si>
  <si>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</si>
  <si>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</si>
  <si>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</si>
  <si>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</si>
  <si>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</si>
  <si>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</si>
  <si>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</si>
  <si>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</si>
  <si>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</si>
  <si>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</si>
  <si>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</si>
  <si>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</si>
  <si>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</si>
  <si>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</si>
  <si>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</si>
  <si>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</si>
  <si>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</si>
  <si>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</si>
  <si>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</si>
  <si>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</si>
  <si>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</si>
  <si>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</si>
  <si>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</si>
  <si>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</si>
  <si>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</si>
  <si>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</si>
  <si>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</si>
  <si>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</si>
  <si>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</si>
  <si>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</si>
  <si>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</si>
  <si>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</si>
  <si>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</si>
  <si>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</si>
  <si>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</si>
  <si>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</si>
  <si>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</si>
  <si>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</si>
  <si>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</si>
  <si>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</si>
  <si>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</si>
  <si>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</si>
  <si>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</si>
  <si>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</si>
  <si>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</si>
  <si>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</si>
  <si>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</si>
  <si>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</si>
  <si>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</si>
  <si>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</si>
  <si>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</si>
  <si>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</si>
  <si>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</si>
  <si>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</si>
  <si>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</si>
  <si>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</si>
  <si>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</si>
  <si>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</si>
  <si>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</si>
  <si>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</si>
  <si>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</si>
  <si>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</si>
  <si>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</si>
  <si>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</si>
  <si>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</si>
  <si>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</si>
  <si>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</si>
  <si>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</si>
  <si>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</si>
  <si>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</si>
  <si>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</si>
  <si>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</si>
  <si>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</si>
  <si>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</si>
  <si>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</si>
  <si>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</si>
  <si>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</si>
  <si>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</si>
  <si>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</si>
  <si>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</si>
  <si>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</si>
  <si>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</si>
  <si>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</si>
  <si>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</si>
  <si>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</si>
  <si>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</si>
  <si>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</si>
  <si>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</si>
  <si>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</si>
  <si>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</si>
  <si>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</si>
  <si>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</si>
  <si>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</si>
  <si>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</si>
  <si>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</si>
  <si>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</si>
  <si>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</si>
  <si>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</si>
  <si>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</si>
  <si>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</si>
  <si>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</si>
  <si>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</si>
  <si>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</si>
  <si>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</si>
  <si>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</si>
  <si>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</si>
  <si>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</si>
  <si>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</si>
  <si>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</si>
  <si>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</si>
  <si>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</si>
  <si>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</si>
  <si>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</si>
  <si>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</si>
  <si>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</si>
  <si>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</si>
  <si>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</si>
  <si>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</si>
  <si>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</si>
  <si>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</si>
  <si>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</si>
  <si>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</si>
  <si>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</si>
  <si>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</si>
  <si>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</si>
  <si>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</si>
  <si>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</si>
  <si>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</si>
  <si>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</si>
  <si>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</si>
  <si>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</si>
  <si>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</si>
  <si>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</si>
  <si>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</si>
  <si>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</si>
  <si>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</si>
  <si>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</si>
  <si>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</si>
  <si>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</si>
  <si>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</si>
  <si>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</si>
  <si>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</si>
  <si>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</si>
  <si>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</si>
  <si>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</si>
  <si>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</si>
  <si>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</si>
  <si>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</si>
  <si>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</si>
  <si>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</si>
  <si>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</si>
  <si>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</si>
  <si>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</si>
  <si>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</si>
  <si>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</si>
  <si>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</si>
  <si>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</si>
  <si>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</si>
  <si>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</si>
  <si>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</si>
  <si>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</si>
  <si>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</si>
  <si>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</si>
  <si>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</si>
  <si>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</si>
  <si>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</si>
  <si>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</si>
  <si>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</si>
  <si>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</si>
  <si>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</si>
  <si>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</si>
  <si>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</si>
  <si>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</si>
  <si>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</si>
  <si>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</si>
  <si>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</si>
  <si>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</si>
  <si>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</si>
  <si>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</si>
  <si>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</si>
  <si>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</si>
  <si>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</si>
  <si>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</si>
  <si>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</si>
  <si>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</si>
  <si>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</si>
  <si>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</si>
  <si>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</si>
  <si>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</si>
  <si>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</si>
  <si>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</si>
  <si>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</si>
  <si>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</si>
  <si>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</si>
  <si>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</si>
  <si>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</si>
  <si>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</si>
  <si>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</si>
  <si>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</si>
  <si>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</si>
  <si>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</si>
  <si>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</si>
  <si>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</si>
  <si>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</si>
  <si>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</si>
  <si>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</si>
  <si>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</si>
  <si>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</si>
  <si>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</si>
  <si>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</si>
  <si>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</si>
  <si>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</si>
  <si>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</si>
  <si>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</si>
  <si>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</si>
  <si>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</si>
  <si>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</si>
  <si>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</si>
  <si>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</si>
  <si>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</si>
  <si>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</si>
  <si>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</si>
  <si>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</si>
  <si>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</si>
  <si>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</si>
  <si>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</si>
  <si>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</si>
  <si>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</si>
  <si>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</si>
  <si>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</si>
  <si>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</si>
  <si>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</si>
  <si>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</si>
  <si>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</si>
  <si>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</si>
  <si>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</si>
  <si>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</si>
  <si>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</si>
  <si>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</si>
  <si>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</si>
  <si>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</si>
  <si>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</si>
  <si>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</si>
  <si>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</si>
  <si>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</si>
  <si>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</si>
  <si>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</si>
  <si>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</si>
  <si>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</si>
  <si>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</si>
  <si>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</si>
  <si>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</si>
  <si>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</si>
  <si>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</si>
  <si>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</si>
  <si>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</si>
  <si>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</si>
  <si>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</si>
  <si>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</si>
  <si>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</si>
  <si>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</si>
  <si>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</si>
  <si>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</si>
  <si>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</si>
  <si>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</si>
  <si>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</si>
  <si>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</si>
  <si>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</si>
  <si>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</si>
  <si>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</si>
  <si>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</si>
  <si>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</si>
  <si>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</si>
  <si>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</si>
  <si>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</si>
  <si>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</si>
  <si>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</si>
  <si>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</si>
  <si>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</si>
  <si>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</si>
  <si>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</si>
  <si>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</si>
  <si>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</si>
  <si>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</si>
  <si>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</si>
  <si>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</si>
  <si>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</si>
  <si>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</si>
  <si>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</si>
  <si>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</si>
  <si>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</si>
  <si>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</si>
  <si>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</si>
  <si>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</si>
  <si>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</si>
  <si>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</si>
  <si>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</si>
  <si>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</si>
  <si>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</si>
  <si>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</si>
  <si>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</si>
  <si>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</si>
  <si>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</si>
  <si>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</si>
  <si>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</si>
  <si>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</si>
  <si>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</si>
  <si>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</si>
  <si>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</si>
  <si>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</si>
  <si>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</si>
  <si>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</si>
  <si>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</si>
  <si>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</si>
  <si>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</si>
  <si>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</si>
  <si>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</si>
  <si>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</si>
  <si>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</si>
  <si>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</si>
  <si>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</si>
  <si>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</si>
  <si>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</si>
  <si>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</si>
  <si>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</si>
  <si>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</si>
  <si>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</si>
  <si>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</si>
  <si>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</si>
  <si>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</si>
  <si>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</si>
  <si>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</si>
  <si>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</si>
  <si>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</si>
  <si>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</si>
  <si>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</si>
  <si>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</si>
  <si>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</si>
  <si>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</si>
  <si>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</si>
  <si>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</si>
  <si>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</si>
  <si>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</si>
  <si>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</si>
  <si>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</si>
  <si>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</si>
  <si>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</si>
  <si>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</si>
  <si>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</si>
  <si>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</si>
  <si>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</si>
  <si>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</si>
  <si>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</si>
  <si>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</si>
  <si>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</si>
  <si>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</si>
  <si>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</si>
  <si>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</si>
  <si>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</si>
  <si>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</si>
  <si>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</si>
  <si>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</si>
  <si>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</si>
  <si>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</si>
  <si>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</si>
  <si>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</si>
  <si>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</si>
  <si>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</si>
  <si>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</si>
  <si>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</si>
  <si>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</si>
  <si>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</si>
  <si>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</si>
  <si>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</si>
  <si>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</si>
  <si>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</si>
  <si>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</si>
  <si>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</si>
  <si>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</si>
  <si>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</si>
  <si>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</si>
  <si>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</si>
  <si>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</si>
  <si>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</si>
  <si>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</si>
  <si>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</si>
  <si>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</si>
  <si>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</si>
  <si>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</si>
  <si>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</si>
  <si>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</si>
  <si>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</si>
  <si>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</si>
  <si>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</si>
  <si>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</si>
  <si>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</si>
  <si>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</si>
  <si>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</si>
  <si>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</si>
  <si>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</si>
  <si>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</si>
  <si>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</si>
  <si>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</si>
  <si>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</si>
  <si>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</si>
  <si>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</si>
  <si>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</si>
  <si>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</si>
  <si>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</si>
  <si>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</si>
  <si>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</si>
  <si>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</si>
  <si>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</si>
  <si>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</si>
  <si>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</si>
  <si>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</si>
  <si>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</si>
  <si>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</si>
  <si>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</si>
  <si>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</si>
  <si>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</si>
  <si>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</si>
  <si>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</si>
  <si>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</si>
  <si>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</si>
  <si>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</si>
  <si>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</si>
  <si>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</si>
  <si>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</si>
  <si>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</si>
  <si>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</si>
  <si>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</si>
  <si>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</si>
  <si>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</si>
  <si>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</si>
  <si>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</si>
  <si>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</si>
  <si>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</si>
  <si>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</si>
  <si>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</si>
  <si>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</si>
  <si>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</si>
  <si>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</si>
  <si>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</si>
  <si>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</si>
  <si>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</si>
  <si>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</si>
  <si>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</si>
  <si>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</si>
  <si>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</si>
  <si>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</si>
  <si>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</si>
  <si>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</si>
  <si>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</si>
  <si>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</si>
  <si>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</si>
  <si>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</si>
  <si>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</si>
  <si>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</si>
  <si>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</si>
  <si>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</si>
  <si>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</si>
  <si>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</si>
  <si>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</si>
  <si>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</si>
  <si>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</si>
  <si>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</si>
  <si>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</si>
  <si>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</si>
  <si>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</si>
  <si>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</si>
  <si>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</si>
  <si>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</si>
  <si>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</si>
  <si>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</si>
  <si>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</si>
  <si>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</si>
  <si>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</si>
  <si>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</si>
  <si>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</si>
  <si>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</si>
  <si>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</si>
  <si>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</si>
  <si>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</si>
  <si>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</si>
  <si>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</si>
  <si>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</si>
  <si>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</si>
  <si>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</si>
  <si>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</si>
  <si>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</si>
  <si>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</si>
  <si>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</si>
  <si>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</si>
  <si>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</si>
  <si>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</si>
  <si>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</si>
  <si>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</si>
  <si>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</si>
  <si>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</si>
  <si>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</si>
  <si>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</si>
  <si>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</si>
  <si>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</si>
  <si>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</si>
  <si>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</si>
  <si>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</si>
  <si>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</si>
  <si>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</si>
  <si>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</si>
  <si>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</si>
  <si>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</si>
  <si>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</si>
  <si>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</si>
  <si>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</si>
  <si>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</si>
  <si>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</si>
  <si>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</si>
  <si>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</si>
  <si>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</si>
  <si>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</si>
  <si>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</si>
  <si>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</si>
  <si>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</si>
  <si>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</si>
  <si>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</si>
  <si>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</si>
  <si>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</si>
  <si>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</si>
  <si>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</si>
  <si>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</si>
  <si>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</si>
  <si>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</si>
  <si>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</si>
  <si>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</si>
  <si>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</si>
  <si>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</si>
  <si>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</si>
  <si>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</si>
  <si>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</si>
  <si>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</si>
  <si>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</si>
  <si>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</si>
  <si>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</si>
  <si>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</si>
  <si>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</si>
  <si>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</si>
  <si>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</si>
  <si>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</si>
  <si>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</si>
  <si>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</si>
  <si>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</si>
  <si>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</si>
  <si>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</si>
  <si>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</si>
  <si>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</si>
  <si>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</si>
  <si>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</si>
  <si>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</si>
  <si>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</si>
  <si>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</si>
  <si>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</si>
  <si>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</si>
  <si>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</si>
  <si>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</si>
  <si>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</si>
  <si>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</si>
  <si>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</si>
  <si>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</si>
  <si>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</si>
  <si>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</si>
  <si>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</si>
  <si>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</si>
  <si>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</si>
  <si>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</si>
  <si>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</si>
  <si>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</si>
  <si>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</si>
  <si>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</si>
  <si>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</si>
  <si>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</si>
  <si>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</si>
  <si>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</si>
  <si>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</si>
  <si>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</si>
  <si>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</si>
  <si>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</si>
  <si>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</si>
  <si>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</si>
  <si>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</si>
  <si>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</si>
  <si>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</si>
  <si>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</si>
  <si>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</si>
  <si>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</si>
  <si>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</si>
  <si>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</si>
  <si>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</si>
  <si>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</si>
  <si>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</si>
  <si>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</si>
  <si>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</si>
  <si>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</si>
  <si>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</si>
  <si>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</si>
  <si>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</si>
  <si>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</si>
  <si>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</si>
  <si>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</si>
  <si>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</si>
  <si>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</si>
  <si>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</si>
  <si>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</si>
  <si>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</si>
  <si>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</si>
  <si>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</si>
  <si>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</si>
  <si>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</si>
  <si>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</si>
  <si>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</si>
  <si>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</si>
  <si>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</si>
  <si>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</si>
  <si>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</si>
  <si>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</si>
  <si>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</si>
  <si>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</si>
  <si>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</si>
  <si>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</si>
  <si>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</si>
  <si>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</si>
  <si>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</si>
  <si>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</si>
  <si>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</si>
  <si>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</si>
  <si>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</si>
  <si>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</si>
  <si>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</si>
  <si>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</si>
  <si>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</si>
  <si>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</si>
  <si>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</si>
  <si>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</si>
  <si>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</si>
  <si>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</si>
  <si>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</si>
  <si>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</si>
  <si>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</si>
  <si>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</si>
  <si>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</si>
  <si>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</si>
  <si>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</si>
  <si>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</si>
  <si>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</si>
  <si>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</si>
  <si>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</si>
  <si>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</si>
  <si>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</si>
  <si>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</si>
  <si>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</si>
  <si>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</si>
  <si>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</si>
  <si>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</si>
  <si>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</si>
  <si>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</si>
  <si>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</si>
  <si>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</si>
  <si>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</si>
  <si>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</si>
  <si>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</si>
  <si>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</si>
  <si>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</si>
  <si>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</si>
  <si>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</si>
  <si>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</si>
  <si>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</si>
  <si>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</si>
  <si>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</si>
  <si>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</si>
  <si>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</si>
  <si>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</si>
  <si>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</si>
  <si>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</si>
  <si>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</si>
  <si>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</si>
  <si>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</si>
  <si>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</si>
  <si>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</si>
  <si>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</si>
  <si>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</si>
  <si>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</si>
  <si>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</si>
  <si>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</si>
  <si>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</si>
  <si>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</si>
  <si>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</si>
  <si>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</si>
  <si>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</si>
  <si>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</si>
  <si>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</si>
  <si>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</si>
  <si>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</si>
  <si>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</si>
  <si>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</si>
  <si>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</si>
  <si>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</si>
  <si>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</si>
  <si>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</si>
  <si>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</si>
  <si>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</si>
  <si>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</si>
  <si>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</si>
  <si>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</si>
  <si>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</si>
  <si>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</si>
  <si>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</si>
  <si>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</si>
  <si>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</si>
  <si>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</si>
  <si>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</si>
  <si>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</si>
  <si>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</si>
  <si>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</si>
  <si>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</si>
  <si>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</si>
  <si>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</si>
  <si>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</si>
  <si>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</si>
  <si>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</si>
  <si>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</si>
  <si>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</si>
  <si>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</si>
  <si>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</si>
  <si>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</si>
  <si>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</si>
  <si>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</si>
  <si>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</si>
  <si>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</si>
  <si>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</si>
  <si>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</si>
  <si>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</si>
  <si>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</si>
  <si>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</si>
  <si>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</si>
  <si>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</si>
  <si>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</si>
  <si>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</si>
  <si>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</si>
  <si>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</si>
  <si>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</si>
  <si>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</si>
  <si>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</si>
  <si>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</si>
  <si>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</si>
  <si>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</si>
  <si>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</si>
  <si>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</si>
  <si>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</si>
  <si>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</si>
  <si>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</si>
  <si>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</si>
  <si>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</si>
  <si>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</si>
  <si>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</si>
  <si>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</si>
  <si>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</si>
  <si>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</si>
  <si>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</si>
  <si>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</si>
  <si>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</si>
  <si>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</si>
  <si>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</si>
  <si>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</si>
  <si>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</si>
  <si>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</si>
  <si>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</si>
  <si>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</si>
  <si>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</si>
  <si>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</si>
  <si>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</si>
  <si>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</si>
  <si>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</si>
  <si>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</si>
  <si>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</si>
  <si>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</si>
  <si>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</si>
  <si>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</si>
  <si>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</si>
  <si>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</si>
  <si>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</si>
  <si>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</si>
  <si>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</si>
  <si>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</si>
  <si>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</si>
  <si>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</si>
  <si>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</si>
  <si>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</si>
  <si>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</si>
  <si>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</si>
  <si>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</si>
  <si>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</si>
  <si>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</si>
  <si>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</si>
  <si>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</si>
  <si>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</si>
  <si>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</si>
  <si>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</si>
  <si>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</si>
  <si>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</si>
  <si>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</si>
  <si>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</si>
  <si>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</si>
  <si>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</si>
  <si>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</si>
  <si>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</si>
  <si>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</si>
  <si>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</si>
  <si>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</si>
  <si>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</si>
  <si>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</si>
  <si>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</si>
  <si>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</si>
  <si>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</si>
  <si>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</si>
  <si>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</si>
  <si>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</si>
  <si>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</si>
  <si>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</si>
  <si>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</si>
  <si>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</si>
  <si>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</si>
  <si>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</si>
  <si>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</si>
  <si>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</si>
  <si>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</si>
  <si>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</si>
  <si>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</si>
  <si>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</si>
  <si>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</si>
  <si>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</si>
  <si>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</si>
  <si>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</si>
  <si>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</si>
  <si>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</si>
  <si>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</si>
  <si>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</si>
  <si>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</si>
  <si>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</si>
  <si>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</si>
  <si>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</si>
  <si>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</si>
  <si>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</si>
  <si>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</si>
  <si>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</si>
  <si>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</si>
  <si>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</si>
  <si>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</si>
  <si>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</si>
  <si>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</si>
  <si>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</si>
  <si>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</si>
  <si>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</si>
  <si>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</si>
  <si>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</si>
  <si>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</si>
  <si>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</si>
  <si>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</si>
  <si>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</si>
  <si>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</si>
  <si>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</si>
  <si>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</si>
  <si>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</si>
  <si>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</si>
  <si>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</si>
  <si>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</si>
  <si>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</si>
  <si>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</si>
  <si>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</si>
  <si>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</si>
  <si>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</si>
  <si>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</si>
  <si>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</si>
  <si>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</si>
  <si>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</si>
  <si>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</si>
  <si>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</si>
  <si>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</si>
  <si>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</si>
  <si>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</si>
  <si>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</si>
  <si>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</si>
  <si>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</si>
  <si>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</si>
  <si>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</si>
  <si>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</si>
  <si>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</si>
  <si>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</si>
  <si>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</si>
  <si>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</si>
  <si>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</si>
  <si>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</si>
  <si>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</si>
  <si>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</si>
  <si>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</si>
  <si>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</si>
  <si>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</si>
  <si>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</si>
  <si>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</si>
  <si>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</si>
  <si>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</si>
  <si>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</si>
  <si>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</si>
  <si>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</si>
  <si>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</si>
  <si>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</si>
  <si>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</si>
  <si>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</si>
  <si>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</si>
  <si>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</si>
  <si>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</si>
  <si>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</si>
  <si>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</si>
  <si>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</si>
  <si>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</si>
  <si>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</si>
  <si>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</si>
  <si>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</si>
  <si>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</si>
  <si>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</si>
  <si>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</si>
  <si>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</si>
  <si>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</si>
  <si>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</si>
  <si>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</si>
  <si>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</si>
  <si>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</si>
  <si>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</si>
  <si>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</si>
  <si>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</si>
  <si>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</si>
  <si>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</si>
  <si>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</si>
  <si>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</si>
  <si>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</si>
  <si>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</si>
  <si>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</si>
  <si>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</si>
  <si>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</si>
  <si>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</si>
  <si>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</si>
  <si>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</si>
  <si>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</si>
  <si>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</si>
  <si>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</si>
  <si>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</si>
  <si>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</si>
  <si>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</si>
  <si>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</si>
  <si>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</si>
  <si>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</si>
  <si>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</si>
  <si>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</si>
  <si>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</si>
  <si>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</si>
  <si>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</si>
  <si>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</si>
  <si>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</si>
  <si>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</si>
  <si>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</si>
  <si>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</si>
  <si>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</si>
  <si>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</si>
  <si>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</si>
  <si>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</si>
  <si>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</si>
  <si>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</si>
  <si>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</si>
  <si>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</si>
  <si>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</si>
  <si>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</si>
  <si>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</si>
  <si>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</si>
  <si>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</si>
  <si>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</si>
  <si>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</si>
  <si>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</si>
  <si>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</si>
  <si>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</si>
  <si>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</si>
  <si>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</si>
  <si>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</si>
  <si>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</si>
  <si>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</si>
  <si>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</si>
  <si>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</si>
  <si>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</si>
  <si>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</si>
  <si>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</si>
  <si>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</si>
  <si>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</si>
  <si>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</si>
  <si>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</si>
  <si>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</si>
  <si>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</si>
  <si>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</si>
  <si>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</si>
  <si>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</si>
  <si>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</si>
  <si>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</si>
  <si>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</si>
  <si>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</si>
  <si>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</si>
  <si>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</si>
  <si>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</si>
  <si>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</si>
  <si>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</si>
  <si>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</si>
  <si>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</si>
  <si>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</si>
  <si>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</si>
  <si>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</si>
  <si>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</si>
  <si>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</si>
  <si>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</si>
  <si>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</si>
  <si>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</si>
  <si>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</si>
  <si>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</si>
  <si>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</si>
  <si>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</si>
  <si>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</si>
  <si>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</si>
  <si>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</si>
  <si>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</si>
  <si>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</si>
  <si>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</si>
  <si>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</si>
  <si>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</si>
  <si>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</si>
  <si>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</si>
  <si>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</si>
  <si>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</si>
  <si>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</si>
  <si>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</si>
  <si>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</si>
  <si>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</si>
  <si>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</si>
  <si>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</si>
  <si>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</si>
  <si>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</si>
  <si>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</si>
  <si>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</si>
  <si>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</si>
  <si>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</si>
  <si>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</si>
  <si>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</si>
  <si>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</si>
  <si>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</si>
  <si>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</si>
  <si>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</si>
  <si>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</si>
  <si>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</si>
  <si>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</si>
  <si>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</si>
  <si>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</si>
  <si>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</si>
  <si>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</si>
  <si>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</si>
  <si>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</si>
  <si>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</si>
  <si>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</si>
  <si>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</si>
  <si>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</si>
  <si>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</si>
  <si>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</si>
  <si>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</si>
  <si>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</si>
  <si>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</si>
  <si>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</si>
  <si>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</si>
  <si>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</si>
  <si>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</si>
  <si>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</si>
  <si>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</si>
  <si>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</si>
  <si>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</si>
  <si>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</si>
  <si>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</si>
  <si>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</si>
  <si>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</si>
  <si>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</si>
  <si>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</si>
  <si>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</si>
  <si>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</si>
  <si>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</si>
  <si>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</si>
  <si>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</si>
  <si>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</si>
  <si>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</si>
  <si>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</si>
  <si>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</si>
  <si>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</si>
  <si>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</si>
  <si>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</si>
  <si>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</si>
  <si>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</si>
  <si>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</si>
  <si>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</si>
  <si>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</si>
  <si>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</si>
  <si>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</si>
  <si>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</si>
  <si>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</si>
  <si>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</si>
  <si>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</si>
  <si>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</si>
  <si>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</si>
  <si>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</si>
  <si>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</si>
  <si>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</si>
  <si>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</si>
  <si>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</si>
  <si>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</si>
  <si>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</si>
  <si>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</si>
  <si>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</si>
  <si>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</si>
  <si>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</si>
  <si>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</si>
  <si>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</si>
  <si>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</si>
  <si>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</si>
  <si>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</si>
  <si>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</si>
  <si>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</si>
  <si>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</si>
  <si>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</si>
  <si>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</si>
  <si>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</si>
  <si>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</si>
  <si>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</si>
  <si>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</si>
  <si>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</si>
  <si>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</si>
  <si>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</si>
  <si>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</si>
  <si>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</si>
  <si>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</si>
  <si>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</si>
  <si>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</si>
  <si>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</si>
  <si>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</si>
  <si>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</si>
  <si>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</si>
  <si>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</si>
  <si>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</si>
  <si>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</si>
  <si>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</si>
  <si>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</si>
  <si>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</si>
  <si>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</si>
  <si>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</si>
  <si>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</si>
  <si>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</si>
  <si>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</si>
  <si>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</si>
  <si>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</si>
  <si>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</si>
  <si>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</si>
  <si>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</si>
  <si>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</si>
  <si>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</si>
  <si>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</si>
  <si>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</si>
  <si>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</si>
  <si>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</si>
  <si>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</si>
  <si>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</si>
  <si>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</si>
  <si>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</si>
  <si>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</si>
  <si>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</si>
  <si>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</si>
  <si>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</si>
  <si>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</si>
  <si>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</si>
  <si>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</si>
  <si>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</si>
  <si>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</si>
  <si>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</si>
  <si>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</si>
  <si>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</si>
  <si>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</si>
  <si>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</si>
  <si>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</si>
  <si>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</si>
  <si>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</si>
  <si>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</si>
  <si>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</si>
  <si>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</si>
  <si>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</si>
  <si>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</si>
  <si>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</si>
  <si>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</si>
  <si>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</si>
  <si>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</si>
  <si>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</si>
  <si>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</si>
  <si>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</si>
  <si>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</si>
  <si>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</si>
  <si>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</si>
  <si>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</si>
  <si>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</si>
  <si>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</si>
  <si>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</si>
  <si>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</si>
  <si>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</si>
  <si>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</si>
  <si>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</si>
  <si>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</si>
  <si>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</si>
  <si>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</si>
  <si>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</si>
  <si>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</si>
  <si>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</si>
  <si>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</si>
  <si>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</si>
  <si>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</si>
  <si>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</si>
  <si>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</si>
  <si>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</si>
  <si>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</si>
  <si>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</si>
  <si>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</si>
  <si>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</si>
  <si>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</si>
  <si>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</si>
  <si>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</si>
  <si>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</si>
  <si>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</si>
  <si>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</si>
  <si>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</si>
  <si>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</si>
  <si>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</si>
  <si>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</si>
  <si>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</si>
  <si>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</si>
  <si>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</si>
  <si>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</si>
  <si>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</si>
  <si>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</si>
  <si>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</si>
  <si>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</si>
  <si>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</si>
  <si>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</si>
  <si>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</si>
  <si>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</si>
  <si>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</si>
  <si>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</si>
  <si>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</si>
  <si>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</si>
  <si>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</si>
  <si>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</si>
  <si>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</si>
  <si>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</si>
  <si>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</si>
  <si>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</si>
  <si>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</si>
  <si>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</si>
  <si>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</si>
  <si>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</si>
  <si>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</si>
  <si>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</si>
  <si>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</si>
  <si>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</si>
  <si>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</si>
  <si>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</si>
  <si>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</si>
  <si>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</si>
  <si>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</si>
  <si>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</si>
  <si>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</si>
  <si>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</si>
  <si>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</si>
  <si>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</si>
  <si>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</si>
  <si>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</si>
  <si>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</si>
  <si>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</si>
  <si>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</si>
  <si>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</si>
  <si>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</si>
  <si>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</si>
  <si>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</si>
  <si>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</si>
  <si>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</si>
  <si>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</si>
  <si>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</si>
  <si>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</si>
  <si>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</si>
  <si>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</si>
  <si>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</si>
  <si>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</si>
  <si>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</si>
  <si>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</si>
  <si>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</si>
  <si>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</si>
  <si>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</si>
  <si>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</si>
  <si>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</si>
  <si>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</si>
  <si>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</si>
  <si>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</si>
  <si>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</si>
  <si>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</si>
  <si>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</si>
  <si>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</si>
  <si>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</si>
  <si>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</si>
  <si>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</si>
  <si>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</si>
  <si>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</si>
  <si>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</si>
  <si>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</si>
  <si>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</si>
  <si>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</si>
  <si>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</si>
  <si>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</si>
  <si>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</si>
  <si>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</si>
  <si>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</si>
  <si>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</si>
  <si>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</si>
  <si>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</si>
  <si>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</si>
  <si>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</si>
  <si>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</si>
  <si>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</si>
  <si>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</si>
  <si>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</si>
  <si>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</si>
  <si>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</si>
  <si>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</si>
  <si>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</si>
  <si>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</si>
  <si>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</si>
  <si>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</si>
  <si>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</si>
  <si>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</si>
  <si>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</si>
  <si>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</si>
  <si>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</si>
  <si>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</si>
  <si>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</si>
  <si>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</si>
  <si>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</si>
  <si>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</si>
  <si>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</si>
  <si>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</si>
  <si>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</si>
  <si>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</si>
  <si>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</si>
  <si>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</si>
  <si>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</si>
  <si>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</si>
  <si>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</si>
  <si>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</si>
  <si>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</si>
  <si>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</si>
  <si>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</si>
  <si>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</si>
  <si>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</si>
  <si>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</si>
  <si>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</si>
  <si>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</si>
  <si>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</si>
  <si>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</si>
  <si>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</si>
  <si>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</si>
  <si>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</si>
  <si>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</si>
  <si>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</si>
  <si>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</si>
  <si>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</si>
  <si>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</si>
  <si>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</si>
  <si>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</si>
  <si>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</si>
  <si>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</si>
  <si>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</si>
  <si>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</si>
  <si>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</si>
  <si>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</si>
  <si>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</si>
  <si>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</si>
  <si>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</si>
  <si>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</si>
  <si>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</si>
  <si>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</si>
  <si>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</si>
  <si>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</si>
  <si>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</si>
  <si>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</si>
  <si>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</si>
  <si>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</si>
  <si>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</si>
  <si>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</si>
  <si>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</si>
  <si>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</si>
  <si>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</si>
  <si>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</si>
  <si>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</si>
  <si>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</si>
  <si>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</si>
  <si>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</si>
  <si>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</si>
  <si>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</si>
  <si>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</si>
  <si>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</si>
  <si>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</si>
  <si>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</si>
  <si>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</si>
  <si>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</si>
  <si>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</si>
  <si>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</si>
  <si>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</si>
  <si>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</si>
  <si>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</si>
  <si>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</si>
  <si>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</si>
  <si>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</si>
  <si>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</si>
  <si>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</si>
  <si>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</si>
  <si>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</si>
  <si>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</si>
  <si>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</si>
  <si>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</si>
  <si>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</si>
  <si>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</si>
  <si>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</si>
  <si>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</si>
  <si>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</si>
  <si>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</si>
  <si>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</si>
  <si>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</si>
  <si>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</si>
  <si>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</si>
  <si>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</si>
  <si>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</si>
  <si>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</si>
  <si>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</si>
  <si>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</si>
  <si>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</si>
  <si>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</si>
  <si>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</si>
  <si>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</si>
  <si>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</si>
  <si>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</si>
  <si>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</si>
  <si>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</si>
  <si>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</si>
  <si>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</si>
  <si>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</si>
  <si>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</si>
  <si>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</si>
  <si>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</si>
  <si>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</si>
  <si>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</si>
  <si>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</si>
  <si>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</si>
  <si>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</si>
  <si>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</si>
  <si>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</si>
  <si>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</si>
  <si>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</si>
  <si>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</si>
  <si>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</si>
  <si>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</si>
  <si>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</si>
  <si>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</si>
  <si>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</si>
  <si>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</si>
  <si>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</si>
  <si>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</si>
  <si>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</si>
  <si>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</si>
  <si>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</si>
  <si>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</si>
  <si>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</si>
  <si>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</si>
  <si>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</si>
  <si>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</si>
  <si>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</si>
  <si>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</si>
  <si>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</si>
  <si>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</si>
  <si>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</si>
  <si>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</si>
  <si>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</si>
  <si>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</si>
  <si>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</si>
  <si>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</si>
  <si>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</si>
  <si>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</si>
  <si>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</si>
  <si>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</si>
  <si>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</si>
  <si>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</si>
  <si>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</si>
  <si>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</si>
  <si>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</si>
  <si>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</si>
  <si>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</si>
  <si>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</si>
  <si>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</si>
  <si>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</si>
  <si>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</si>
  <si>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</si>
  <si>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</si>
  <si>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</si>
  <si>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</si>
  <si>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</si>
  <si>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</si>
  <si>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</si>
  <si>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</si>
  <si>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</si>
  <si>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</si>
  <si>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</si>
  <si>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</si>
  <si>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</si>
  <si>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</si>
  <si>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</si>
  <si>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</si>
  <si>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</si>
  <si>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</si>
  <si>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</si>
  <si>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</si>
  <si>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</si>
  <si>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</si>
  <si>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</si>
  <si>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</si>
  <si>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</si>
  <si>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</si>
  <si>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</si>
  <si>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</si>
  <si>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</si>
  <si>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</si>
  <si>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</si>
  <si>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</si>
  <si>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</si>
  <si>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</si>
  <si>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</si>
  <si>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</si>
  <si>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</si>
  <si>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</si>
  <si>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</si>
  <si>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</si>
  <si>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</si>
  <si>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</si>
  <si>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</si>
  <si>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</si>
  <si>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</si>
  <si>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</si>
  <si>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</si>
  <si>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</si>
  <si>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</si>
  <si>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</si>
  <si>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</si>
  <si>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</si>
  <si>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</si>
  <si>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</si>
  <si>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</si>
  <si>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</si>
  <si>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</si>
  <si>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</si>
  <si>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</si>
  <si>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</si>
  <si>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</si>
  <si>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</si>
  <si>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</si>
  <si>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</si>
  <si>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</si>
  <si>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</si>
  <si>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</si>
  <si>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</si>
  <si>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</si>
  <si>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</si>
  <si>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</si>
  <si>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</si>
  <si>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</si>
  <si>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</si>
  <si>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</si>
  <si>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</si>
  <si>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</si>
  <si>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</si>
  <si>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</si>
  <si>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</si>
  <si>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</si>
  <si>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</si>
  <si>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</si>
  <si>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</si>
  <si>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</si>
  <si>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</si>
  <si>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</si>
  <si>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</si>
  <si>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</si>
  <si>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</si>
  <si>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</si>
  <si>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</si>
  <si>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</si>
  <si>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</si>
  <si>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</si>
  <si>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</si>
  <si>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</si>
  <si>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</si>
  <si>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</si>
  <si>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</si>
  <si>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</si>
  <si>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</si>
  <si>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</si>
  <si>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</si>
  <si>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</si>
  <si>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</si>
  <si>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</si>
  <si>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</si>
  <si>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</si>
  <si>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</si>
  <si>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</si>
  <si>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</si>
  <si>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</si>
  <si>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</si>
  <si>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</si>
  <si>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</si>
  <si>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</si>
  <si>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</si>
  <si>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</si>
  <si>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</si>
  <si>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</si>
  <si>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</si>
  <si>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</si>
  <si>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</si>
  <si>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</si>
  <si>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</si>
  <si>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</si>
  <si>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</si>
  <si>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</si>
  <si>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</si>
  <si>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</si>
  <si>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</si>
  <si>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</si>
  <si>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</si>
  <si>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</si>
  <si>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</si>
  <si>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</si>
  <si>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</si>
  <si>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</si>
  <si>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</si>
  <si>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</si>
  <si>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</si>
  <si>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</si>
  <si>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</si>
  <si>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</si>
  <si>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</si>
  <si>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</si>
  <si>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</si>
  <si>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</si>
  <si>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</si>
  <si>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</si>
  <si>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</si>
  <si>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</si>
  <si>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</si>
  <si>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</si>
  <si>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</si>
  <si>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</si>
  <si>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</si>
  <si>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</si>
  <si>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</si>
  <si>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</si>
  <si>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</si>
  <si>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</si>
  <si>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</si>
  <si>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</si>
  <si>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</si>
  <si>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</si>
  <si>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</si>
  <si>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</si>
  <si>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</si>
  <si>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</si>
  <si>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</si>
  <si>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</si>
  <si>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</si>
  <si>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</si>
  <si>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</si>
  <si>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</si>
  <si>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</si>
  <si>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</si>
  <si>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</si>
  <si>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</si>
  <si>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</si>
  <si>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</si>
  <si>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</si>
  <si>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</si>
  <si>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</si>
  <si>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</si>
  <si>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</si>
  <si>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</si>
  <si>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</si>
  <si>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</si>
  <si>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</si>
  <si>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</si>
  <si>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</si>
  <si>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</si>
  <si>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</si>
  <si>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</si>
  <si>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</si>
  <si>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</si>
  <si>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</si>
  <si>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</si>
  <si>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</si>
  <si>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</si>
  <si>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</si>
  <si>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</si>
  <si>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</si>
  <si>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</si>
  <si>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</si>
  <si>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</si>
  <si>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</si>
  <si>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</si>
  <si>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</si>
  <si>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</si>
  <si>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</si>
  <si>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</si>
  <si>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</si>
  <si>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</si>
  <si>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</si>
  <si>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</si>
  <si>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</si>
  <si>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</si>
  <si>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</si>
  <si>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</si>
  <si>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</si>
  <si>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</si>
  <si>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</si>
  <si>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</si>
  <si>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</si>
  <si>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</si>
  <si>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</si>
  <si>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</si>
  <si>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</si>
  <si>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</si>
  <si>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</si>
  <si>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</si>
  <si>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</si>
  <si>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</si>
  <si>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</si>
  <si>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</si>
  <si>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</si>
  <si>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</si>
  <si>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</si>
  <si>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</si>
  <si>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</si>
  <si>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</si>
  <si>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</si>
  <si>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</si>
  <si>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</si>
  <si>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</si>
  <si>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</si>
  <si>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</si>
  <si>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</si>
  <si>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</si>
  <si>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</si>
  <si>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</si>
  <si>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</si>
  <si>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</si>
  <si>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</si>
  <si>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</si>
  <si>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</si>
  <si>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</si>
  <si>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</si>
  <si>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</si>
  <si>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</si>
  <si>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</si>
  <si>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</si>
  <si>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</si>
  <si>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</si>
  <si>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</si>
  <si>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</si>
  <si>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</si>
  <si>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</si>
  <si>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</si>
  <si>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</si>
  <si>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</si>
  <si>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</si>
  <si>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</si>
  <si>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</si>
  <si>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</si>
  <si>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</si>
  <si>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</si>
  <si>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</si>
  <si>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</si>
  <si>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</si>
  <si>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</si>
  <si>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</si>
  <si>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</si>
  <si>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</si>
  <si>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</si>
  <si>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</si>
  <si>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</si>
  <si>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</si>
  <si>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</si>
  <si>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</si>
  <si>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</si>
  <si>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</si>
  <si>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</si>
  <si>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</si>
  <si>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</si>
  <si>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</si>
  <si>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</si>
  <si>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</si>
  <si>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</si>
  <si>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</si>
  <si>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</si>
  <si>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</si>
  <si>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</si>
  <si>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</si>
  <si>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</si>
  <si>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</si>
  <si>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</si>
  <si>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</si>
  <si>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</si>
  <si>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</si>
  <si>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</si>
  <si>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</si>
  <si>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</si>
  <si>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</si>
  <si>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</si>
  <si>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</si>
  <si>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</si>
  <si>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</si>
  <si>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</si>
  <si>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</si>
  <si>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</si>
  <si>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</si>
  <si>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</si>
  <si>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</si>
  <si>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</si>
  <si>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</si>
  <si>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</si>
  <si>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</si>
  <si>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</si>
  <si>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</si>
  <si>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</si>
  <si>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</si>
  <si>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</si>
  <si>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</si>
  <si>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</si>
  <si>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</si>
  <si>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</si>
  <si>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</si>
  <si>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</si>
  <si>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</si>
  <si>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</si>
  <si>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</si>
  <si>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</si>
  <si>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</si>
  <si>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</si>
  <si>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</si>
  <si>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</si>
  <si>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</si>
  <si>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</si>
  <si>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</si>
  <si>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</si>
  <si>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</si>
  <si>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</si>
  <si>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</si>
  <si>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</si>
  <si>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</si>
  <si>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</si>
  <si>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</si>
  <si>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</si>
  <si>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</si>
  <si>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</si>
  <si>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</si>
  <si>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</si>
  <si>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</si>
  <si>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</si>
  <si>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</si>
  <si>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</si>
  <si>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</si>
  <si>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</si>
  <si>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</si>
  <si>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</si>
  <si>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</si>
  <si>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</si>
  <si>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</si>
  <si>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</si>
  <si>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</si>
  <si>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</si>
  <si>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</si>
  <si>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</si>
  <si>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</si>
  <si>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</si>
  <si>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</si>
  <si>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</si>
  <si>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</si>
  <si>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</si>
  <si>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</si>
  <si>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</si>
  <si>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</si>
  <si>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</si>
  <si>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</si>
  <si>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</si>
  <si>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</si>
  <si>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</si>
  <si>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</si>
  <si>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</si>
  <si>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</si>
  <si>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</si>
  <si>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</si>
  <si>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</si>
  <si>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</si>
  <si>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</si>
  <si>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</si>
  <si>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</si>
  <si>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</si>
  <si>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</si>
  <si>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</si>
  <si>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</si>
  <si>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</si>
  <si>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</si>
  <si>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</si>
  <si>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</si>
  <si>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</si>
  <si>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</si>
  <si>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</si>
  <si>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</si>
  <si>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</si>
  <si>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</si>
  <si>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</si>
  <si>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</si>
  <si>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</si>
  <si>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</si>
  <si>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</si>
  <si>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</si>
  <si>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</si>
  <si>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</si>
  <si>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</si>
  <si>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</si>
  <si>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</si>
  <si>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</si>
  <si>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</si>
  <si>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</si>
  <si>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</si>
  <si>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</si>
  <si>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</si>
  <si>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</si>
  <si>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</si>
  <si>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</si>
  <si>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</si>
  <si>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</si>
  <si>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</si>
  <si>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</si>
  <si>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</si>
  <si>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</si>
  <si>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</si>
  <si>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</si>
  <si>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</si>
  <si>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</si>
  <si>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</si>
  <si>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</si>
  <si>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</si>
  <si>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</si>
  <si>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</si>
  <si>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</si>
  <si>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</si>
  <si>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</si>
  <si>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</si>
  <si>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</si>
  <si>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</si>
  <si>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</si>
  <si>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</si>
  <si>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</si>
  <si>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</si>
  <si>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</si>
  <si>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</si>
  <si>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</si>
  <si>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</si>
  <si>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</si>
  <si>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</si>
  <si>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</si>
  <si>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</si>
  <si>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</si>
  <si>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</si>
  <si>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</si>
  <si>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</si>
  <si>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</si>
  <si>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</si>
  <si>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</si>
  <si>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</si>
  <si>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</si>
  <si>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</si>
  <si>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</si>
  <si>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</si>
  <si>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</si>
  <si>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</si>
  <si>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</si>
  <si>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</si>
  <si>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</si>
  <si>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</si>
  <si>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</si>
  <si>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</si>
  <si>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</si>
  <si>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</si>
  <si>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</si>
  <si>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</si>
  <si>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</si>
  <si>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</si>
  <si>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</si>
  <si>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</si>
  <si>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</si>
  <si>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</si>
  <si>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</si>
  <si>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</si>
  <si>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</si>
  <si>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</si>
  <si>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</si>
  <si>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</si>
  <si>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</si>
  <si>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</si>
  <si>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</si>
  <si>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</si>
  <si>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</si>
  <si>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</si>
  <si>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</si>
  <si>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</si>
  <si>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</si>
  <si>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</si>
  <si>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</si>
  <si>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</si>
  <si>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</si>
  <si>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</si>
  <si>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</si>
  <si>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</si>
  <si>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</si>
  <si>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</si>
  <si>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</si>
  <si>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</si>
  <si>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</si>
  <si>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</si>
  <si>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</si>
  <si>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</si>
  <si>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</si>
  <si>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</si>
  <si>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</si>
  <si>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</si>
  <si>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</si>
  <si>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</si>
  <si>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</si>
  <si>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</si>
  <si>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</si>
  <si>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</si>
  <si>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</si>
  <si>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</si>
  <si>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</si>
  <si>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</si>
  <si>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</si>
  <si>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</si>
  <si>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</si>
  <si>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</si>
  <si>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</si>
  <si>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</si>
  <si>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</si>
  <si>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</si>
  <si>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</si>
  <si>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</si>
  <si>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</si>
  <si>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</si>
  <si>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</si>
  <si>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</si>
  <si>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</si>
  <si>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</si>
  <si>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</si>
  <si>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</si>
  <si>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</si>
  <si>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</si>
  <si>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</si>
  <si>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</si>
  <si>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</si>
  <si>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</si>
  <si>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</si>
  <si>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</si>
  <si>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</si>
  <si>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</si>
  <si>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</si>
  <si>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</si>
  <si>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</si>
  <si>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</si>
  <si>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</si>
  <si>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</si>
  <si>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</si>
  <si>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</si>
  <si>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</si>
  <si>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</si>
  <si>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</si>
  <si>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</si>
  <si>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</si>
  <si>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</si>
  <si>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</si>
  <si>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</si>
  <si>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</si>
  <si>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</si>
  <si>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</si>
  <si>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</si>
  <si>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</si>
  <si>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</si>
  <si>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</si>
  <si>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</si>
  <si>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</si>
  <si>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</si>
  <si>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</si>
  <si>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</si>
  <si>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</si>
  <si>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</si>
  <si>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</si>
  <si>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</si>
  <si>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</si>
  <si>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</si>
  <si>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</si>
  <si>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</si>
  <si>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</si>
  <si>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</si>
  <si>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</si>
  <si>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</si>
  <si>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</si>
  <si>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</si>
  <si>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</si>
  <si>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</si>
  <si>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</si>
  <si>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</si>
  <si>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</si>
  <si>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</si>
  <si>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</si>
  <si>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</si>
  <si>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</si>
  <si>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</si>
  <si>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</si>
  <si>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</si>
  <si>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</si>
  <si>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</si>
  <si>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</si>
  <si>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</si>
  <si>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</si>
  <si>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</si>
  <si>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</si>
  <si>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</si>
  <si>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</si>
  <si>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</si>
  <si>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</si>
  <si>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</si>
  <si>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</si>
  <si>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</si>
  <si>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</si>
  <si>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</si>
  <si>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</si>
  <si>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</si>
  <si>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</si>
  <si>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</si>
  <si>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</si>
  <si>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</si>
  <si>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</si>
  <si>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</si>
  <si>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</si>
  <si>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</si>
  <si>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</si>
  <si>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</si>
  <si>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</si>
  <si>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</si>
  <si>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</si>
  <si>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</si>
  <si>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</si>
  <si>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</si>
  <si>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</si>
  <si>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</si>
  <si>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</si>
  <si>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</si>
  <si>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</si>
  <si>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</si>
  <si>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</si>
  <si>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</si>
  <si>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</si>
  <si>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</si>
  <si>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</si>
  <si>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</si>
  <si>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</si>
  <si>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</si>
  <si>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</si>
  <si>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</si>
  <si>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</si>
  <si>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</si>
  <si>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</si>
  <si>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</si>
  <si>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</si>
  <si>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</si>
  <si>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</si>
  <si>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</si>
  <si>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</si>
  <si>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</si>
  <si>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</si>
  <si>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</si>
  <si>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</si>
  <si>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</si>
  <si>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</si>
  <si>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</si>
  <si>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</si>
  <si>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</si>
  <si>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</si>
  <si>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</si>
  <si>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</si>
  <si>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</si>
  <si>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</si>
  <si>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</si>
  <si>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</si>
  <si>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</si>
  <si>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</si>
  <si>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</si>
  <si>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</si>
  <si>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</si>
  <si>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</si>
  <si>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</si>
  <si>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</si>
  <si>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</si>
  <si>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</si>
  <si>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</si>
  <si>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</si>
  <si>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</si>
  <si>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</si>
  <si>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</si>
  <si>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</si>
  <si>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</si>
  <si>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</si>
  <si>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</si>
  <si>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</si>
  <si>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</si>
  <si>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</si>
  <si>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</si>
  <si>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</si>
  <si>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</si>
  <si>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</si>
  <si>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</si>
  <si>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</si>
  <si>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</si>
  <si>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</si>
  <si>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</si>
  <si>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</si>
  <si>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</si>
  <si>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</si>
  <si>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</si>
  <si>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</si>
  <si>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</si>
  <si>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</si>
  <si>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</si>
  <si>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</si>
  <si>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</si>
  <si>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</si>
  <si>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</si>
  <si>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</si>
  <si>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</si>
  <si>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</si>
  <si>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</si>
  <si>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</si>
  <si>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</si>
  <si>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</si>
  <si>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</si>
  <si>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</si>
  <si>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</si>
  <si>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</si>
  <si>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</si>
  <si>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</si>
  <si>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</si>
  <si>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</si>
  <si>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</si>
  <si>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</si>
  <si>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</si>
  <si>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</si>
  <si>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</si>
  <si>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</si>
  <si>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</si>
  <si>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</si>
  <si>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</si>
  <si>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</si>
  <si>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</si>
  <si>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</si>
  <si>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</si>
  <si>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</si>
  <si>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</si>
  <si>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</si>
  <si>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</si>
  <si>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</si>
  <si>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</si>
  <si>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</si>
  <si>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</si>
  <si>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</si>
  <si>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</si>
  <si>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</si>
  <si>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</si>
  <si>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</si>
  <si>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</si>
  <si>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</si>
  <si>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</si>
  <si>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</si>
  <si>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</si>
  <si>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</si>
  <si>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</si>
  <si>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</si>
  <si>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</si>
  <si>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</si>
  <si>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</si>
  <si>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</si>
  <si>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</si>
  <si>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</si>
  <si>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</si>
  <si>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</si>
  <si>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</si>
  <si>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</si>
  <si>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</si>
  <si>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</si>
  <si>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</si>
  <si>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</si>
  <si>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</si>
  <si>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</si>
  <si>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</si>
  <si>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</si>
  <si>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</si>
  <si>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</si>
  <si>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</si>
  <si>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</si>
  <si>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</si>
  <si>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</si>
  <si>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</si>
  <si>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</si>
  <si>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</si>
  <si>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</si>
  <si>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</si>
  <si>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</si>
  <si>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</si>
  <si>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</si>
  <si>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</si>
  <si>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</si>
  <si>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</si>
  <si>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</si>
  <si>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</si>
  <si>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</si>
  <si>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</si>
  <si>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</si>
  <si>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</si>
  <si>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</si>
  <si>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</si>
  <si>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</si>
  <si>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</si>
  <si>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</si>
  <si>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</si>
  <si>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</si>
  <si>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</si>
  <si>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</si>
  <si>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</si>
  <si>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</si>
  <si>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</si>
  <si>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</si>
  <si>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</si>
  <si>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</si>
  <si>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</si>
  <si>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</si>
  <si>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</si>
  <si>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</si>
  <si>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</si>
  <si>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</si>
  <si>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</si>
  <si>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</si>
  <si>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</si>
  <si>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</si>
  <si>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</si>
  <si>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</si>
  <si>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</si>
  <si>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</si>
  <si>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</si>
  <si>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</si>
  <si>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</si>
  <si>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</si>
  <si>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</si>
  <si>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</si>
  <si>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</si>
  <si>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</si>
  <si>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</si>
  <si>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</si>
  <si>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</si>
  <si>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</si>
  <si>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</si>
  <si>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</si>
  <si>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</si>
  <si>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</si>
  <si>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</si>
  <si>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</si>
  <si>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</si>
  <si>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</si>
  <si>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</si>
  <si>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</si>
  <si>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</si>
  <si>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</si>
  <si>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</si>
  <si>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</si>
  <si>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</si>
  <si>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</si>
  <si>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</si>
  <si>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</si>
  <si>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</si>
  <si>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</si>
  <si>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</si>
  <si>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</si>
  <si>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</si>
  <si>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</si>
  <si>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</si>
  <si>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</si>
  <si>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</si>
  <si>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</si>
  <si>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</si>
  <si>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</si>
  <si>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</si>
  <si>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</si>
  <si>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</si>
  <si>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</si>
  <si>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</si>
  <si>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</si>
  <si>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</si>
  <si>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</si>
  <si>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</si>
  <si>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</si>
  <si>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</si>
  <si>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</si>
  <si>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</si>
  <si>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</si>
  <si>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</si>
  <si>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</si>
  <si>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</si>
  <si>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</si>
  <si>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</si>
  <si>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</si>
  <si>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</si>
  <si>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</si>
  <si>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</si>
  <si>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</si>
  <si>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</si>
  <si>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</si>
  <si>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</si>
  <si>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</si>
  <si>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</si>
  <si>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</si>
  <si>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</si>
  <si>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</si>
  <si>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</si>
  <si>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</si>
  <si>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</si>
  <si>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</si>
  <si>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</si>
  <si>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</si>
  <si>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</si>
  <si>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</si>
  <si>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</si>
  <si>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</si>
  <si>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</si>
  <si>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</si>
  <si>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</si>
  <si>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</si>
  <si>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</si>
  <si>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</si>
  <si>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</si>
  <si>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</si>
  <si>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</si>
  <si>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</si>
  <si>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</si>
  <si>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</si>
  <si>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</si>
  <si>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</si>
  <si>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</si>
  <si>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</si>
  <si>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</si>
  <si>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</si>
  <si>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</si>
  <si>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</si>
  <si>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</si>
  <si>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</si>
  <si>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</si>
  <si>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</si>
  <si>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</si>
  <si>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</si>
  <si>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</si>
  <si>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</si>
  <si>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</si>
  <si>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</si>
  <si>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</si>
  <si>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</si>
  <si>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</si>
  <si>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</si>
  <si>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</si>
  <si>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</si>
  <si>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</si>
  <si>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</si>
  <si>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</si>
  <si>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</si>
  <si>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</si>
  <si>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</si>
  <si>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</si>
  <si>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</si>
  <si>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</si>
  <si>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</si>
  <si>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</si>
  <si>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</si>
  <si>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</si>
  <si>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</si>
  <si>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</si>
  <si>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</si>
  <si>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</si>
  <si>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</si>
  <si>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</si>
  <si>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</si>
  <si>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</si>
  <si>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</si>
  <si>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</si>
  <si>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</si>
  <si>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</si>
  <si>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</si>
  <si>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</si>
  <si>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</si>
  <si>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</si>
  <si>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</si>
  <si>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</si>
  <si>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</si>
  <si>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</si>
  <si>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</si>
  <si>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</si>
  <si>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</si>
  <si>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</si>
  <si>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</si>
  <si>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</si>
  <si>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</si>
  <si>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</si>
  <si>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</si>
  <si>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</si>
  <si>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</si>
  <si>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</si>
  <si>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</si>
  <si>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</si>
  <si>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</si>
  <si>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</si>
  <si>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</si>
  <si>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</si>
  <si>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</si>
  <si>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</si>
  <si>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</si>
  <si>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</si>
  <si>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</si>
  <si>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</si>
  <si>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</si>
  <si>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</si>
  <si>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</si>
  <si>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</si>
  <si>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</si>
  <si>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</si>
  <si>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</si>
  <si>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</si>
  <si>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</si>
  <si>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</si>
  <si>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</si>
  <si>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</si>
  <si>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</si>
  <si>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</si>
  <si>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</si>
  <si>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</si>
  <si>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</si>
  <si>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</si>
  <si>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</si>
  <si>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</si>
  <si>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</si>
  <si>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</si>
  <si>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</si>
  <si>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</si>
  <si>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</si>
  <si>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</si>
  <si>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</si>
  <si>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</si>
  <si>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</si>
  <si>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</si>
  <si>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</si>
  <si>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</si>
  <si>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</si>
  <si>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</si>
  <si>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</si>
  <si>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</si>
  <si>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</si>
  <si>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</si>
  <si>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</si>
  <si>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</si>
  <si>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</si>
  <si>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</si>
  <si>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</si>
  <si>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</si>
  <si>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</si>
  <si>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</si>
  <si>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</si>
  <si>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</si>
  <si>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</si>
  <si>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</si>
  <si>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</si>
  <si>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</si>
  <si>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</si>
  <si>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</si>
  <si>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</si>
  <si>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</si>
  <si>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</si>
  <si>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</si>
  <si>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</si>
  <si>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</si>
  <si>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</si>
  <si>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</si>
  <si>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</si>
  <si>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</si>
  <si>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</si>
  <si>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</si>
  <si>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</si>
  <si>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</si>
  <si>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</si>
  <si>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</si>
  <si>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</si>
  <si>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</si>
  <si>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</si>
  <si>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</si>
  <si>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</si>
  <si>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</si>
  <si>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</si>
  <si>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</si>
  <si>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</si>
  <si>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</si>
  <si>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</si>
  <si>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</si>
  <si>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</si>
  <si>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</si>
  <si>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</si>
  <si>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</si>
  <si>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</si>
  <si>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</si>
  <si>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</si>
  <si>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</si>
  <si>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</si>
  <si>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</si>
  <si>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</si>
  <si>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</si>
  <si>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</si>
  <si>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</si>
  <si>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</si>
  <si>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</si>
  <si>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</si>
  <si>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</si>
  <si>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</si>
  <si>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</si>
  <si>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</si>
  <si>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</si>
  <si>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</si>
  <si>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</si>
  <si>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</si>
  <si>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</si>
  <si>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</si>
  <si>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</si>
  <si>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</si>
  <si>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</si>
  <si>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</si>
  <si>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</si>
  <si>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</si>
  <si>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</si>
  <si>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</si>
  <si>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</si>
  <si>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</si>
  <si>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</si>
  <si>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</si>
  <si>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</si>
  <si>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</si>
  <si>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</si>
  <si>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</si>
  <si>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</si>
  <si>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</si>
  <si>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</si>
  <si>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</si>
  <si>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</si>
  <si>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</si>
  <si>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</si>
  <si>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</si>
  <si>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</si>
  <si>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</si>
  <si>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</si>
  <si>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</si>
  <si>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</si>
  <si>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</si>
  <si>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</si>
  <si>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</si>
  <si>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</si>
  <si>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</si>
  <si>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</si>
  <si>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</si>
  <si>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</si>
  <si>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</si>
  <si>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</si>
  <si>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</si>
  <si>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</si>
  <si>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</si>
  <si>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</si>
  <si>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</si>
  <si>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</si>
  <si>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</si>
  <si>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</si>
  <si>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</si>
  <si>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</si>
  <si>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</si>
  <si>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</si>
  <si>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</si>
  <si>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</si>
  <si>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</si>
  <si>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</si>
  <si>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</si>
  <si>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</si>
  <si>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</si>
  <si>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</si>
  <si>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</si>
  <si>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</si>
  <si>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</si>
  <si>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</si>
  <si>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</si>
  <si>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</si>
  <si>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</si>
  <si>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</si>
  <si>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</si>
  <si>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</si>
  <si>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</si>
  <si>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</si>
  <si>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</si>
  <si>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</si>
  <si>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</si>
  <si>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</si>
  <si>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</si>
  <si>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</si>
  <si>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</si>
  <si>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</si>
  <si>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</si>
  <si>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</si>
  <si>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</si>
  <si>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</si>
  <si>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</si>
  <si>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</si>
  <si>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</si>
  <si>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</si>
  <si>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</si>
  <si>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</si>
  <si>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</si>
  <si>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</si>
  <si>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</si>
  <si>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</si>
  <si>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</si>
  <si>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</si>
  <si>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</si>
  <si>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</si>
  <si>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</si>
  <si>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</si>
  <si>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</si>
  <si>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</si>
  <si>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</si>
  <si>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</si>
  <si>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</si>
  <si>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</si>
  <si>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</si>
  <si>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</si>
  <si>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</si>
  <si>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</si>
  <si>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</si>
  <si>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</si>
  <si>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</si>
  <si>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</si>
  <si>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</si>
  <si>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</si>
  <si>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</si>
  <si>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</si>
  <si>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</si>
  <si>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</si>
  <si>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</si>
  <si>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</si>
  <si>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</si>
  <si>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</si>
  <si>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</si>
  <si>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</si>
  <si>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</si>
  <si>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</si>
  <si>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</si>
  <si>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</si>
  <si>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</si>
  <si>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</si>
  <si>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</si>
  <si>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</si>
  <si>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</si>
  <si>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</si>
  <si>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</si>
  <si>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</si>
  <si>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</si>
  <si>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</si>
  <si>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</si>
  <si>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</si>
  <si>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</si>
  <si>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</si>
  <si>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</si>
  <si>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</si>
  <si>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</si>
  <si>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</si>
  <si>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</si>
  <si>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</si>
  <si>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</si>
  <si>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</si>
  <si>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</si>
  <si>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</si>
  <si>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</si>
  <si>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</si>
  <si>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</si>
  <si>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</si>
  <si>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</si>
  <si>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</si>
  <si>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</si>
  <si>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</si>
  <si>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</si>
  <si>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</si>
  <si>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</si>
  <si>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</si>
  <si>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</si>
  <si>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</si>
  <si>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</si>
  <si>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</si>
  <si>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</si>
  <si>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</si>
  <si>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</si>
  <si>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</si>
  <si>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</si>
  <si>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</si>
  <si>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</si>
  <si>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</si>
  <si>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</si>
  <si>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</si>
  <si>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</si>
  <si>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</si>
  <si>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</si>
  <si>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</si>
  <si>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</si>
  <si>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</si>
  <si>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</si>
  <si>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</si>
  <si>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</si>
  <si>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</si>
  <si>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</si>
  <si>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</si>
  <si>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</si>
  <si>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</si>
  <si>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</si>
  <si>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</si>
  <si>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</si>
  <si>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</si>
  <si>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</si>
  <si>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</si>
  <si>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</si>
  <si>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</si>
  <si>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</si>
  <si>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</si>
  <si>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</si>
  <si>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</si>
  <si>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</si>
  <si>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</si>
  <si>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</si>
  <si>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</si>
  <si>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</si>
  <si>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</si>
  <si>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</si>
  <si>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</si>
  <si>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</si>
  <si>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</si>
  <si>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</si>
  <si>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</si>
  <si>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</si>
  <si>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</si>
  <si>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</si>
  <si>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</si>
  <si>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</si>
  <si>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</si>
  <si>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</si>
  <si>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</si>
  <si>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</si>
  <si>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</si>
  <si>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</si>
  <si>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</si>
  <si>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</si>
  <si>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</si>
  <si>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</si>
  <si>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</si>
  <si>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</si>
  <si>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</si>
  <si>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</si>
  <si>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</si>
  <si>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</si>
  <si>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</si>
  <si>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</si>
  <si>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</si>
  <si>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</si>
  <si>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</si>
  <si>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</si>
  <si>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</si>
  <si>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</si>
  <si>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</si>
  <si>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</si>
  <si>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</si>
  <si>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</si>
  <si>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</si>
  <si>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</si>
  <si>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</si>
  <si>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</si>
  <si>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</si>
  <si>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</si>
  <si>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</si>
  <si>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</si>
  <si>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</si>
  <si>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</si>
  <si>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</si>
  <si>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</si>
  <si>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</si>
  <si>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</si>
  <si>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</si>
  <si>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</si>
  <si>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</si>
  <si>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</si>
  <si>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</si>
  <si>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</si>
  <si>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</si>
  <si>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</si>
  <si>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</si>
  <si>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</si>
  <si>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</si>
  <si>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</si>
  <si>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</si>
  <si>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</si>
  <si>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</si>
  <si>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</si>
  <si>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</si>
  <si>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</si>
  <si>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</si>
  <si>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</si>
  <si>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</si>
  <si>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</si>
  <si>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</si>
  <si>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</si>
  <si>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</si>
  <si>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</si>
  <si>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</si>
  <si>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</si>
  <si>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</si>
  <si>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</si>
  <si>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</si>
  <si>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</si>
  <si>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</si>
  <si>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</si>
  <si>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</si>
  <si>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</si>
  <si>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</si>
  <si>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</si>
  <si>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</si>
  <si>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</si>
  <si>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</si>
  <si>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</si>
  <si>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</si>
  <si>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</si>
  <si>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</si>
  <si>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</si>
  <si>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</si>
  <si>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</si>
  <si>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</si>
  <si>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</si>
  <si>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</si>
  <si>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</si>
  <si>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</si>
  <si>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</si>
  <si>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</si>
  <si>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</si>
  <si>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</si>
  <si>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</si>
  <si>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</si>
  <si>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</si>
  <si>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</si>
  <si>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</si>
  <si>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</si>
  <si>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</si>
  <si>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</si>
  <si>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</si>
  <si>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</si>
  <si>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</si>
  <si>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</si>
  <si>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</si>
  <si>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</si>
  <si>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</si>
  <si>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</si>
  <si>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</si>
  <si>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</si>
  <si>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</si>
  <si>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</si>
  <si>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</si>
  <si>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</si>
  <si>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</si>
  <si>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</si>
  <si>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</si>
  <si>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</si>
  <si>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</si>
  <si>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</si>
  <si>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</si>
  <si>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</si>
  <si>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</si>
  <si>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</si>
  <si>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</si>
  <si>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</si>
  <si>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</si>
  <si>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</si>
  <si>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</si>
  <si>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</si>
  <si>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</si>
  <si>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</si>
  <si>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</si>
  <si>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</si>
  <si>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</si>
  <si>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</si>
  <si>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</si>
  <si>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</si>
  <si>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</si>
  <si>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</si>
  <si>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</si>
  <si>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</si>
  <si>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</si>
  <si>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</si>
  <si>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</si>
  <si>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</si>
  <si>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</si>
  <si>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</si>
  <si>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</si>
  <si>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</si>
  <si>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</si>
  <si>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</si>
  <si>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</si>
  <si>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</si>
  <si>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</si>
  <si>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</si>
  <si>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</si>
  <si>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</si>
  <si>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</si>
  <si>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</si>
  <si>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</si>
  <si>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</si>
  <si>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</si>
  <si>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</si>
  <si>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</si>
  <si>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</si>
  <si>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</si>
  <si>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</si>
  <si>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</si>
  <si>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</si>
  <si>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</si>
  <si>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</si>
  <si>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</si>
  <si>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</si>
  <si>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</si>
  <si>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</si>
  <si>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</si>
  <si>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</si>
  <si>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</si>
  <si>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</si>
  <si>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</si>
  <si>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</si>
  <si>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</si>
  <si>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</si>
  <si>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</si>
  <si>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</si>
  <si>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</si>
  <si>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</si>
  <si>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</si>
  <si>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</si>
  <si>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</si>
  <si>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</si>
  <si>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</si>
  <si>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</si>
  <si>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</si>
  <si>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</si>
  <si>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</si>
  <si>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</si>
  <si>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</si>
  <si>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</si>
  <si>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</si>
  <si>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</si>
  <si>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</si>
  <si>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</si>
  <si>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</si>
  <si>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</si>
  <si>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</si>
  <si>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</si>
  <si>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</si>
  <si>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</si>
  <si>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</si>
  <si>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</si>
  <si>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</si>
  <si>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</si>
  <si>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</si>
  <si>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</si>
  <si>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</si>
  <si>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</si>
  <si>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</si>
  <si>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</si>
  <si>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</si>
  <si>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</si>
  <si>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</si>
  <si>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</si>
  <si>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</si>
  <si>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</si>
  <si>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</si>
  <si>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</si>
  <si>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</si>
  <si>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</si>
  <si>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</si>
  <si>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</si>
  <si>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</si>
  <si>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</si>
  <si>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</si>
  <si>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</si>
  <si>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</si>
  <si>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</si>
  <si>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</si>
  <si>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</si>
  <si>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</si>
  <si>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</si>
  <si>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</si>
  <si>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</si>
  <si>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</si>
  <si>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</si>
  <si>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</si>
  <si>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</si>
  <si>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</si>
  <si>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</si>
  <si>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</si>
  <si>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</si>
  <si>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</si>
  <si>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</si>
  <si>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</si>
  <si>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</si>
  <si>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</si>
  <si>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</si>
  <si>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</si>
  <si>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</si>
  <si>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</si>
  <si>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</si>
  <si>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</si>
  <si>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</si>
  <si>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</si>
  <si>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</si>
  <si>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</si>
  <si>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</si>
  <si>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</si>
  <si>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</si>
  <si>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</si>
  <si>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</si>
  <si>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</si>
  <si>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</si>
  <si>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</si>
  <si>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</si>
  <si>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</si>
  <si>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</si>
  <si>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</si>
  <si>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</si>
  <si>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</si>
  <si>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</si>
  <si>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</si>
  <si>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</si>
  <si>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</si>
  <si>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</si>
  <si>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</si>
  <si>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</si>
  <si>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</si>
  <si>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</si>
  <si>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</si>
  <si>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</si>
  <si>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</si>
  <si>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</si>
  <si>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</si>
  <si>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</si>
  <si>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</si>
  <si>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</si>
  <si>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</si>
  <si>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</si>
  <si>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</si>
  <si>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</si>
  <si>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</si>
  <si>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</si>
  <si>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</si>
  <si>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</si>
  <si>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</si>
  <si>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</si>
  <si>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</si>
  <si>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</si>
  <si>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</si>
  <si>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</si>
  <si>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</si>
  <si>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</si>
  <si>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</si>
  <si>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</si>
  <si>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</si>
  <si>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</si>
  <si>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</si>
  <si>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</si>
  <si>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</si>
  <si>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</si>
  <si>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</si>
  <si>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</si>
  <si>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</si>
  <si>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</si>
  <si>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</si>
  <si>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</si>
  <si>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</si>
  <si>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</si>
  <si>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</si>
  <si>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</si>
  <si>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</si>
  <si>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</si>
  <si>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</si>
  <si>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</si>
  <si>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</si>
  <si>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</si>
  <si>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</si>
  <si>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</si>
  <si>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</si>
  <si>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</si>
  <si>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</si>
  <si>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</si>
  <si>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</si>
  <si>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</si>
  <si>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</si>
  <si>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</si>
  <si>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</si>
  <si>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</si>
  <si>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</si>
  <si>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</si>
  <si>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</si>
  <si>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</si>
  <si>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</si>
  <si>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</si>
  <si>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</si>
  <si>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</si>
  <si>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</si>
  <si>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</si>
  <si>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</si>
  <si>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</si>
  <si>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</si>
  <si>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</si>
  <si>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</si>
  <si>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</si>
  <si>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</si>
  <si>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</si>
  <si>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</si>
  <si>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</si>
  <si>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</si>
  <si>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</si>
  <si>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</si>
  <si>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</si>
  <si>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</si>
  <si>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</si>
  <si>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</si>
  <si>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</si>
  <si>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</si>
  <si>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</si>
  <si>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</si>
  <si>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</si>
  <si>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</si>
  <si>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</si>
  <si>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</si>
  <si>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</si>
  <si>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</si>
  <si>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</si>
  <si>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</si>
  <si>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</si>
  <si>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</si>
  <si>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</si>
  <si>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</si>
  <si>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</si>
  <si>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</si>
  <si>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</si>
  <si>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</si>
  <si>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</si>
  <si>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</si>
  <si>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</si>
  <si>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</si>
  <si>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</si>
  <si>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</si>
  <si>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</si>
  <si>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</si>
  <si>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</si>
  <si>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</si>
  <si>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</si>
  <si>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</si>
  <si>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</si>
  <si>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</si>
  <si>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</si>
  <si>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</si>
  <si>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</si>
  <si>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</si>
  <si>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</si>
  <si>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</si>
  <si>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</si>
  <si>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</si>
  <si>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</si>
  <si>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</si>
  <si>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</si>
  <si>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</si>
  <si>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</si>
  <si>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</si>
  <si>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</si>
  <si>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</si>
  <si>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</si>
  <si>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</si>
  <si>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</si>
  <si>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</si>
  <si>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</si>
  <si>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</si>
  <si>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</si>
  <si>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</si>
  <si>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</si>
  <si>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</si>
  <si>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</si>
  <si>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</si>
  <si>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</si>
  <si>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</si>
  <si>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</si>
  <si>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</si>
  <si>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</si>
  <si>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</si>
  <si>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</si>
  <si>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</si>
  <si>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</si>
  <si>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</si>
  <si>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</si>
  <si>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</si>
  <si>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</si>
  <si>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</si>
  <si>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</si>
  <si>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</si>
  <si>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</si>
  <si>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</si>
  <si>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</si>
  <si>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</si>
  <si>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</si>
  <si>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</si>
  <si>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</si>
  <si>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</si>
  <si>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</si>
  <si>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</si>
  <si>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</si>
  <si>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</si>
  <si>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</si>
  <si>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</si>
  <si>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</si>
  <si>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</si>
  <si>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</si>
  <si>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</si>
  <si>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</si>
  <si>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</si>
  <si>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</si>
  <si>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</si>
  <si>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</si>
  <si>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</si>
  <si>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</si>
  <si>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</si>
  <si>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</si>
  <si>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</si>
  <si>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</si>
  <si>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</si>
  <si>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</si>
  <si>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</si>
  <si>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</si>
  <si>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</si>
  <si>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</si>
  <si>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</si>
  <si>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</si>
  <si>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</si>
  <si>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</si>
  <si>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</si>
  <si>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</si>
  <si>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</si>
  <si>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</si>
  <si>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</si>
  <si>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</si>
  <si>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</si>
  <si>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</si>
  <si>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</si>
  <si>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</si>
  <si>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</si>
  <si>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</si>
  <si>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</si>
  <si>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</si>
  <si>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</si>
  <si>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</si>
  <si>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</si>
  <si>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</si>
  <si>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</si>
  <si>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</si>
  <si>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</si>
  <si>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</si>
  <si>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</si>
  <si>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</si>
  <si>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</si>
  <si>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</si>
  <si>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</si>
  <si>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</si>
  <si>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</si>
  <si>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</si>
  <si>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</si>
  <si>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</si>
  <si>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</si>
  <si>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</si>
  <si>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</si>
  <si>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</si>
  <si>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</si>
  <si>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</si>
  <si>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</si>
  <si>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</si>
  <si>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</si>
  <si>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</si>
  <si>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</si>
  <si>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</si>
  <si>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</si>
  <si>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</si>
  <si>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</si>
  <si>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</si>
  <si>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</si>
  <si>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</si>
  <si>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</si>
  <si>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</si>
  <si>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</si>
  <si>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</si>
  <si>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</si>
  <si>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</si>
  <si>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</si>
  <si>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</si>
  <si>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</si>
  <si>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</si>
  <si>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</si>
  <si>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</si>
  <si>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</si>
  <si>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</si>
  <si>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</si>
  <si>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</si>
  <si>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</si>
  <si>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</si>
  <si>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</si>
  <si>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</si>
  <si>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</si>
  <si>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</si>
  <si>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</si>
  <si>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</si>
  <si>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</si>
  <si>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</si>
  <si>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</si>
  <si>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</si>
  <si>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</si>
  <si>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</si>
  <si>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</si>
  <si>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</si>
  <si>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</si>
  <si>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</si>
  <si>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</si>
  <si>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</si>
  <si>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</si>
  <si>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</si>
  <si>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</si>
  <si>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</si>
  <si>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</si>
  <si>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</si>
  <si>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</si>
  <si>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</si>
  <si>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</si>
  <si>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</si>
  <si>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</si>
  <si>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</si>
  <si>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</si>
  <si>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</si>
  <si>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</si>
  <si>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</si>
  <si>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</si>
  <si>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</si>
  <si>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</si>
  <si>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</si>
  <si>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</si>
  <si>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</si>
  <si>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</si>
  <si>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</si>
  <si>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</si>
  <si>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</si>
  <si>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</si>
  <si>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</si>
  <si>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</si>
  <si>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</si>
  <si>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</si>
  <si>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</si>
  <si>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</si>
  <si>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</si>
  <si>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</si>
  <si>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</si>
  <si>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</si>
  <si>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</si>
  <si>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</si>
  <si>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</si>
  <si>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</si>
  <si>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</si>
  <si>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</si>
  <si>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</si>
  <si>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</si>
  <si>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</si>
  <si>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</si>
  <si>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</si>
  <si>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</si>
  <si>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</si>
  <si>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</si>
  <si>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</si>
  <si>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</si>
  <si>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</si>
  <si>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</si>
  <si>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</si>
  <si>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</si>
  <si>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</si>
  <si>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</si>
  <si>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</si>
  <si>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</si>
  <si>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</si>
  <si>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</si>
  <si>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</si>
  <si>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</si>
  <si>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</si>
  <si>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</si>
  <si>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</si>
  <si>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</si>
  <si>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</si>
  <si>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</si>
  <si>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</si>
  <si>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</si>
  <si>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</si>
  <si>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</si>
  <si>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</si>
  <si>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</si>
  <si>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</si>
  <si>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</si>
  <si>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</si>
  <si>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</si>
  <si>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</si>
  <si>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</si>
  <si>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</si>
  <si>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</si>
  <si>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</si>
  <si>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</si>
  <si>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</si>
  <si>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</si>
  <si>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</si>
  <si>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</si>
  <si>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</si>
  <si>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</si>
  <si>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</si>
  <si>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</si>
  <si>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</si>
  <si>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</si>
  <si>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</si>
  <si>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</si>
  <si>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</si>
  <si>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</si>
  <si>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</si>
  <si>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</si>
  <si>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</si>
  <si>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</si>
  <si>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</si>
  <si>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</si>
  <si>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</si>
  <si>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</si>
  <si>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</si>
  <si>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</si>
  <si>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</si>
  <si>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</si>
  <si>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</si>
  <si>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</si>
  <si>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</si>
  <si>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</si>
  <si>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</si>
  <si>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</si>
  <si>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</si>
  <si>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</si>
  <si>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</si>
  <si>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</si>
  <si>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</si>
  <si>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</si>
  <si>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</si>
  <si>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</si>
  <si>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</si>
  <si>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</si>
  <si>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</si>
  <si>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</si>
  <si>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</si>
  <si>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</si>
  <si>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</si>
  <si>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</si>
  <si>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</si>
  <si>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</si>
  <si>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</si>
  <si>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</si>
  <si>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</si>
  <si>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</si>
  <si>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</si>
  <si>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</si>
  <si>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</si>
  <si>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</si>
  <si>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</si>
  <si>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</si>
  <si>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</si>
  <si>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</si>
  <si>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</si>
  <si>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</si>
  <si>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</si>
  <si>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</si>
  <si>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</si>
  <si>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</si>
  <si>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</si>
  <si>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</si>
  <si>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</si>
  <si>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</si>
  <si>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</si>
  <si>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</si>
  <si>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</si>
  <si>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</si>
  <si>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</si>
  <si>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</si>
  <si>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</si>
  <si>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</si>
  <si>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</si>
  <si>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</si>
  <si>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</si>
  <si>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</si>
  <si>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</si>
  <si>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</si>
  <si>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</si>
  <si>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</si>
  <si>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</si>
  <si>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</si>
  <si>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</si>
  <si>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</si>
  <si>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</si>
  <si>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</si>
  <si>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</si>
  <si>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</si>
  <si>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</si>
  <si>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</si>
  <si>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</si>
  <si>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</si>
  <si>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</si>
  <si>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</si>
  <si>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</si>
  <si>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</si>
  <si>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</si>
  <si>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</si>
  <si>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</si>
  <si>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</si>
  <si>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</si>
  <si>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</si>
  <si>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</si>
  <si>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</si>
  <si>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</si>
  <si>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</si>
  <si>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</si>
  <si>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</si>
  <si>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</si>
  <si>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</si>
  <si>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</si>
  <si>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</si>
  <si>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</si>
  <si>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</si>
  <si>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</si>
  <si>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</si>
  <si>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</si>
  <si>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</si>
  <si>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</si>
  <si>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</si>
  <si>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</si>
  <si>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</si>
  <si>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</si>
  <si>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</si>
  <si>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</si>
  <si>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</si>
  <si>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</si>
  <si>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</si>
  <si>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</si>
  <si>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</si>
  <si>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</si>
  <si>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</si>
  <si>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</si>
  <si>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</si>
  <si>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</si>
  <si>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</si>
  <si>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</si>
  <si>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</si>
  <si>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</si>
  <si>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</si>
  <si>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</si>
  <si>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</si>
  <si>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</si>
  <si>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</si>
  <si>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</si>
  <si>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</si>
  <si>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</si>
  <si>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</si>
  <si>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</si>
  <si>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</si>
  <si>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</si>
  <si>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</si>
  <si>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</si>
  <si>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</si>
  <si>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</si>
  <si>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</si>
  <si>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</si>
  <si>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</si>
  <si>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</si>
  <si>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</si>
  <si>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</si>
  <si>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</si>
  <si>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</si>
  <si>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</si>
  <si>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</si>
  <si>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</si>
  <si>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</si>
  <si>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</si>
  <si>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</si>
  <si>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</si>
  <si>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</si>
  <si>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</si>
  <si>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</si>
  <si>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</si>
  <si>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</si>
  <si>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</si>
  <si>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</si>
  <si>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</si>
  <si>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</si>
  <si>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</si>
  <si>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</si>
  <si>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</si>
  <si>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</si>
  <si>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</si>
  <si>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</si>
  <si>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</si>
  <si>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</si>
  <si>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</si>
  <si>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</si>
  <si>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</si>
  <si>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</si>
  <si>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</si>
  <si>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</si>
  <si>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</si>
  <si>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</si>
  <si>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</si>
  <si>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</si>
  <si>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</si>
  <si>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</si>
  <si>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</si>
  <si>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</si>
  <si>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</si>
  <si>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</si>
  <si>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</si>
  <si>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</si>
  <si>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</si>
  <si>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</si>
  <si>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</si>
  <si>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</si>
  <si>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</si>
  <si>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</si>
  <si>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</si>
  <si>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</si>
  <si>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</si>
  <si>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</si>
  <si>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</si>
  <si>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</si>
  <si>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</si>
  <si>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</si>
  <si>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</si>
  <si>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</si>
  <si>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</si>
  <si>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</si>
  <si>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</si>
  <si>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</si>
  <si>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</si>
  <si>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</si>
  <si>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</si>
  <si>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</si>
  <si>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</si>
  <si>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</si>
  <si>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</si>
  <si>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</si>
  <si>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</si>
  <si>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</si>
  <si>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</si>
  <si>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</si>
  <si>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</si>
  <si>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</si>
  <si>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</si>
  <si>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</si>
  <si>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</si>
  <si>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</si>
  <si>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</si>
  <si>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</si>
  <si>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</si>
  <si>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</si>
  <si>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</si>
  <si>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</si>
  <si>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</si>
  <si>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</si>
  <si>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</si>
  <si>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</si>
  <si>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</si>
  <si>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</si>
  <si>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</si>
  <si>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</si>
  <si>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</si>
  <si>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</si>
  <si>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</si>
  <si>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</si>
  <si>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</si>
  <si>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</si>
  <si>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</si>
  <si>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</si>
  <si>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</si>
  <si>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</si>
  <si>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</si>
  <si>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</si>
  <si>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</si>
  <si>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</si>
  <si>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</si>
  <si>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</si>
  <si>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</si>
  <si>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</si>
  <si>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</si>
  <si>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</si>
  <si>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</si>
  <si>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</si>
  <si>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</si>
  <si>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</si>
  <si>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</si>
  <si>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</si>
  <si>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</si>
  <si>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</si>
  <si>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</si>
  <si>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</si>
  <si>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</si>
  <si>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</si>
  <si>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</si>
  <si>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</si>
  <si>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</si>
  <si>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</si>
  <si>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</si>
  <si>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</si>
  <si>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</si>
  <si>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</si>
  <si>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</si>
  <si>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</si>
  <si>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</si>
  <si>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</si>
  <si>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</si>
  <si>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</si>
  <si>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</si>
  <si>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</si>
  <si>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</si>
  <si>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</si>
  <si>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</si>
  <si>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</si>
  <si>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</si>
  <si>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</si>
  <si>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</si>
  <si>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</si>
  <si>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</si>
  <si>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</si>
  <si>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</si>
  <si>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</si>
  <si>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</si>
  <si>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</si>
  <si>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</si>
  <si>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</si>
  <si>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</si>
  <si>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</si>
  <si>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</si>
  <si>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</si>
  <si>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</si>
  <si>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</si>
  <si>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</si>
  <si>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</si>
  <si>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</si>
  <si>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</si>
  <si>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</si>
  <si>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</si>
  <si>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</si>
  <si>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</si>
  <si>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</si>
  <si>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</si>
  <si>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</si>
  <si>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</si>
  <si>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</si>
  <si>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</si>
  <si>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</si>
  <si>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</si>
  <si>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</si>
  <si>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</si>
  <si>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</si>
  <si>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</si>
  <si>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</si>
  <si>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</si>
  <si>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</si>
  <si>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</si>
  <si>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</si>
  <si>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</si>
  <si>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</si>
  <si>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</si>
  <si>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</si>
  <si>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</si>
  <si>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</si>
  <si>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</si>
  <si>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</si>
  <si>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</si>
  <si>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</si>
  <si>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</si>
  <si>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</si>
  <si>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</si>
  <si>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</si>
  <si>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</si>
  <si>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</si>
  <si>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</si>
  <si>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</si>
  <si>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</si>
  <si>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</si>
  <si>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</si>
  <si>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</si>
  <si>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</si>
  <si>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</si>
  <si>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</si>
  <si>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</si>
  <si>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</si>
  <si>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</si>
  <si>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</si>
  <si>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</si>
  <si>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</si>
  <si>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</si>
  <si>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</si>
  <si>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</si>
  <si>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</si>
  <si>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</si>
  <si>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</si>
  <si>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</si>
  <si>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</si>
  <si>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</si>
  <si>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</si>
  <si>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</si>
  <si>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</si>
  <si>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</si>
  <si>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</si>
  <si>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</si>
  <si>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</si>
  <si>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</si>
  <si>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</si>
  <si>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</si>
  <si>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</si>
  <si>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</si>
  <si>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</si>
  <si>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</si>
  <si>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</si>
  <si>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</si>
  <si>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</si>
  <si>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</si>
  <si>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</si>
  <si>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</si>
  <si>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</si>
  <si>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</si>
  <si>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</si>
  <si>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</si>
  <si>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</si>
  <si>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</si>
  <si>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</si>
  <si>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</si>
  <si>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</si>
  <si>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</si>
  <si>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</si>
  <si>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</si>
  <si>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</si>
  <si>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</si>
  <si>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</si>
  <si>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</si>
  <si>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</si>
  <si>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</si>
  <si>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</si>
  <si>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</si>
  <si>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</si>
  <si>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</si>
  <si>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</si>
  <si>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</si>
  <si>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</si>
  <si>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</si>
  <si>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</si>
  <si>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</si>
  <si>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</si>
  <si>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</si>
  <si>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</si>
  <si>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</si>
  <si>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</si>
  <si>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</si>
  <si>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</si>
  <si>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</si>
  <si>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</si>
  <si>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</si>
  <si>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</si>
  <si>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</si>
  <si>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</si>
  <si>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</si>
  <si>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</si>
  <si>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</si>
  <si>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</si>
  <si>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</si>
  <si>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</si>
  <si>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</si>
  <si>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</si>
  <si>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</si>
  <si>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</si>
  <si>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</si>
  <si>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</si>
  <si>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</si>
  <si>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</si>
  <si>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</si>
  <si>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</si>
  <si>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</si>
  <si>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</si>
  <si>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</si>
  <si>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</si>
  <si>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</si>
  <si>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</si>
  <si>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</si>
  <si>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</si>
  <si>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</si>
  <si>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</si>
  <si>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</si>
  <si>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</si>
  <si>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</si>
  <si>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</si>
  <si>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</si>
  <si>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</si>
  <si>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</si>
  <si>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</si>
  <si>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</si>
  <si>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</si>
  <si>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</si>
  <si>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</si>
  <si>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</si>
  <si>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</si>
  <si>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</si>
  <si>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</si>
  <si>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</si>
  <si>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</si>
  <si>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</si>
  <si>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</si>
  <si>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</si>
  <si>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</si>
  <si>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</si>
  <si>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</si>
  <si>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</si>
  <si>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</si>
  <si>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</si>
  <si>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</si>
  <si>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</si>
  <si>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</si>
  <si>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</si>
  <si>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</si>
  <si>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</si>
  <si>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</si>
  <si>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</si>
  <si>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</si>
  <si>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</si>
  <si>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</si>
  <si>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</si>
  <si>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</si>
  <si>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</si>
  <si>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</si>
  <si>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</si>
  <si>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</si>
  <si>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</si>
  <si>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</si>
  <si>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</si>
  <si>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</si>
  <si>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</si>
  <si>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</si>
  <si>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</si>
  <si>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</si>
  <si>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</si>
  <si>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</si>
  <si>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</si>
  <si>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</si>
  <si>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</si>
  <si>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</si>
  <si>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</si>
  <si>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</si>
  <si>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</si>
  <si>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</si>
  <si>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</si>
  <si>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</si>
  <si>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</si>
  <si>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</si>
  <si>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</si>
  <si>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</si>
  <si>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</si>
  <si>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</si>
  <si>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</si>
  <si>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</si>
  <si>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</si>
  <si>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</si>
  <si>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</si>
  <si>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</si>
  <si>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</si>
  <si>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</si>
  <si>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</si>
  <si>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</si>
  <si>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</si>
  <si>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</si>
  <si>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</si>
  <si>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</si>
  <si>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</si>
  <si>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</si>
  <si>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</si>
  <si>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</si>
  <si>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</si>
  <si>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</si>
  <si>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</si>
  <si>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</si>
  <si>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</si>
  <si>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</si>
  <si>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</si>
  <si>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</si>
  <si>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</si>
  <si>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</si>
  <si>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</si>
  <si>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</si>
  <si>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</si>
  <si>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</si>
  <si>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</si>
  <si>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</si>
  <si>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</si>
  <si>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</si>
  <si>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</si>
  <si>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</si>
  <si>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</si>
  <si>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</si>
  <si>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</si>
  <si>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</si>
  <si>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</si>
  <si>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</si>
  <si>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</si>
  <si>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</si>
  <si>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</si>
  <si>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</si>
  <si>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</si>
  <si>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</si>
  <si>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</si>
  <si>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</si>
  <si>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</si>
  <si>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</si>
  <si>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</si>
  <si>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</si>
  <si>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</si>
  <si>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</si>
  <si>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</si>
  <si>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</si>
  <si>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</si>
  <si>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</si>
  <si>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</si>
  <si>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</si>
  <si>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</si>
  <si>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</si>
  <si>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</si>
  <si>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</si>
  <si>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</si>
  <si>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</si>
  <si>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</si>
  <si>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</si>
  <si>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</si>
  <si>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</si>
  <si>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</si>
  <si>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</si>
  <si>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</si>
  <si>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</si>
  <si>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</si>
  <si>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</si>
  <si>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</si>
  <si>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</si>
  <si>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</si>
  <si>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</si>
  <si>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</si>
  <si>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</si>
  <si>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</si>
  <si>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</si>
  <si>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</si>
  <si>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</si>
  <si>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</si>
  <si>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</si>
  <si>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</si>
  <si>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</si>
  <si>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</si>
  <si>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</si>
  <si>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</si>
  <si>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</si>
  <si>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</si>
  <si>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</si>
  <si>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</si>
  <si>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</si>
  <si>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</si>
  <si>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</si>
  <si>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</si>
  <si>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</si>
  <si>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</si>
  <si>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</si>
  <si>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</si>
  <si>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</si>
  <si>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</si>
  <si>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</si>
  <si>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</si>
  <si>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</si>
  <si>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</si>
  <si>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</si>
  <si>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</si>
  <si>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</si>
  <si>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</si>
  <si>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</si>
  <si>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</si>
  <si>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</si>
  <si>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</si>
  <si>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</si>
  <si>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</si>
  <si>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</si>
  <si>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</si>
  <si>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</si>
  <si>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</si>
  <si>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</si>
  <si>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</si>
  <si>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</si>
  <si>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</si>
  <si>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</si>
  <si>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</si>
  <si>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</si>
  <si>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</si>
  <si>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</si>
  <si>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</si>
  <si>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</si>
  <si>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</si>
  <si>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</si>
  <si>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</si>
  <si>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</si>
  <si>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</si>
  <si>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</si>
  <si>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</si>
  <si>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</si>
  <si>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</si>
  <si>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</si>
  <si>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</si>
  <si>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</si>
  <si>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</si>
  <si>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</si>
  <si>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</si>
  <si>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</si>
  <si>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</si>
  <si>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</si>
  <si>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</si>
  <si>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</si>
  <si>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</si>
  <si>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</si>
  <si>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</si>
  <si>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</si>
  <si>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</si>
  <si>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</si>
  <si>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</si>
  <si>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</si>
  <si>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</si>
  <si>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</si>
  <si>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</si>
  <si>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</si>
  <si>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</si>
  <si>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</si>
  <si>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</si>
  <si>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</si>
  <si>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</si>
  <si>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</si>
  <si>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</si>
  <si>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</si>
  <si>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</si>
  <si>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</si>
  <si>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</si>
  <si>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</si>
  <si>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</si>
  <si>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</si>
  <si>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</si>
  <si>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</si>
  <si>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</si>
  <si>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</si>
  <si>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</si>
  <si>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</si>
  <si>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</si>
  <si>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</si>
  <si>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</si>
  <si>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</si>
  <si>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</si>
  <si>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</si>
  <si>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</si>
  <si>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</si>
  <si>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</si>
  <si>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</si>
  <si>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</si>
  <si>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</si>
  <si>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</si>
  <si>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</si>
  <si>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</si>
  <si>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</si>
  <si>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</si>
  <si>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</si>
  <si>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</si>
  <si>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</si>
  <si>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</si>
  <si>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</si>
  <si>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</si>
  <si>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</si>
  <si>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</si>
  <si>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</si>
  <si>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</si>
  <si>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</si>
  <si>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</si>
  <si>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</si>
  <si>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</si>
  <si>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</si>
  <si>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</si>
  <si>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</si>
  <si>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</si>
  <si>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</si>
  <si>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</si>
  <si>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</si>
  <si>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</si>
  <si>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</si>
  <si>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</si>
  <si>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</si>
  <si>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</si>
  <si>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</si>
  <si>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</si>
  <si>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</si>
  <si>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</si>
  <si>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</si>
  <si>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</si>
  <si>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</si>
  <si>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</si>
  <si>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</si>
  <si>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</si>
  <si>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</si>
  <si>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</si>
  <si>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</si>
  <si>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</si>
  <si>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</si>
  <si>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</si>
  <si>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</si>
  <si>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</si>
  <si>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</si>
  <si>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</si>
  <si>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</si>
  <si>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</si>
  <si>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</si>
  <si>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</si>
  <si>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</si>
  <si>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</si>
  <si>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</si>
  <si>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</si>
  <si>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</si>
  <si>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</si>
  <si>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</si>
  <si>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</si>
  <si>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</si>
  <si>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</si>
  <si>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</si>
  <si>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</si>
  <si>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</si>
  <si>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</si>
  <si>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</si>
  <si>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</si>
  <si>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</si>
  <si>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</si>
  <si>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</si>
  <si>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</si>
  <si>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</si>
  <si>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</si>
  <si>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</si>
  <si>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</si>
  <si>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</si>
  <si>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</si>
  <si>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</si>
  <si>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</si>
  <si>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</si>
  <si>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</si>
  <si>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</si>
  <si>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</si>
  <si>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</si>
  <si>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</si>
  <si>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</si>
  <si>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</si>
  <si>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</si>
  <si>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</si>
  <si>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</si>
  <si>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</si>
  <si>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</si>
  <si>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</si>
  <si>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</si>
  <si>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</si>
  <si>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</si>
  <si>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</si>
  <si>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</si>
  <si>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</si>
  <si>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</si>
  <si>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</si>
  <si>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</si>
  <si>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</si>
  <si>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</si>
  <si>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</si>
  <si>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</si>
  <si>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</si>
  <si>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</si>
  <si>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</si>
  <si>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</si>
  <si>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</si>
  <si>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</si>
  <si>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</si>
  <si>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</si>
  <si>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</si>
  <si>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</si>
  <si>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</si>
  <si>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</si>
  <si>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</si>
  <si>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</si>
  <si>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</si>
  <si>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</si>
  <si>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</si>
  <si>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</si>
  <si>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</si>
  <si>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</si>
  <si>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</si>
  <si>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</si>
  <si>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</si>
  <si>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</si>
  <si>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</si>
  <si>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</si>
  <si>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</si>
  <si>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</si>
  <si>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</si>
  <si>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</si>
  <si>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</si>
  <si>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</si>
  <si>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</si>
  <si>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</si>
  <si>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</si>
  <si>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</si>
  <si>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</si>
  <si>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</si>
  <si>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</si>
  <si>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</si>
  <si>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</si>
  <si>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</si>
  <si>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</si>
  <si>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</si>
  <si>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</si>
  <si>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</si>
  <si>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</si>
  <si>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</si>
  <si>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</si>
  <si>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</si>
  <si>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</si>
  <si>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</si>
  <si>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</si>
  <si>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</si>
  <si>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</si>
  <si>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</si>
  <si>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</si>
  <si>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</si>
  <si>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</si>
  <si>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</si>
  <si>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</si>
  <si>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</si>
  <si>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</si>
  <si>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</si>
  <si>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</si>
  <si>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</si>
  <si>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</si>
  <si>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</si>
  <si>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</si>
  <si>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</si>
  <si>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</si>
  <si>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</si>
  <si>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</si>
  <si>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</si>
  <si>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</si>
  <si>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</si>
  <si>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</si>
  <si>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</si>
  <si>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</si>
  <si>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</si>
  <si>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</si>
  <si>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</si>
  <si>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</si>
  <si>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</si>
  <si>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</si>
  <si>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</si>
  <si>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</si>
  <si>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</si>
  <si>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</si>
  <si>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</si>
  <si>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</si>
  <si>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</si>
  <si>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</si>
  <si>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</si>
  <si>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</si>
  <si>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</si>
  <si>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</si>
  <si>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</si>
  <si>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</si>
  <si>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</si>
  <si>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</si>
  <si>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</si>
  <si>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</si>
  <si>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</si>
  <si>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</si>
  <si>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</si>
  <si>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</si>
  <si>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</si>
  <si>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</si>
  <si>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</si>
  <si>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</si>
  <si>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</si>
  <si>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</si>
  <si>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</si>
  <si>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</si>
  <si>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</si>
  <si>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</si>
  <si>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</si>
  <si>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</si>
  <si>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</si>
  <si>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</si>
  <si>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</si>
  <si>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</si>
  <si>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</si>
  <si>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</si>
  <si>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</si>
  <si>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</si>
  <si>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</si>
  <si>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</si>
  <si>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</si>
  <si>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</si>
  <si>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</si>
  <si>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</si>
  <si>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</si>
  <si>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</si>
  <si>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</si>
  <si>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</si>
  <si>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</si>
  <si>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</si>
  <si>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</si>
  <si>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</si>
  <si>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</si>
  <si>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</si>
  <si>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</si>
  <si>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</si>
  <si>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</si>
  <si>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</si>
  <si>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</si>
  <si>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</si>
  <si>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</si>
  <si>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</si>
  <si>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</si>
  <si>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</si>
  <si>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</si>
  <si>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</si>
  <si>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</si>
  <si>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</si>
  <si>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</si>
  <si>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</si>
  <si>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</si>
  <si>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</si>
  <si>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</si>
  <si>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</si>
  <si>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</si>
  <si>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</si>
  <si>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</si>
  <si>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</si>
  <si>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</si>
  <si>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</si>
  <si>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</si>
  <si>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</si>
  <si>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</si>
  <si>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</si>
  <si>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</si>
  <si>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</si>
  <si>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</si>
  <si>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</si>
  <si>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</si>
  <si>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</si>
  <si>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</si>
  <si>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</si>
  <si>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</si>
  <si>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</si>
  <si>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</si>
  <si>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</si>
  <si>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</si>
  <si>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</si>
  <si>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</si>
  <si>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</si>
  <si>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</si>
  <si>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</si>
  <si>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</si>
  <si>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</si>
  <si>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</si>
  <si>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</si>
  <si>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</si>
  <si>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</si>
  <si>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</si>
  <si>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</si>
  <si>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</si>
  <si>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</si>
  <si>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</si>
  <si>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</si>
  <si>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</si>
  <si>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</si>
  <si>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</si>
  <si>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</si>
  <si>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</si>
  <si>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</si>
  <si>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</si>
  <si>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</si>
  <si>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</si>
  <si>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</si>
  <si>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</si>
  <si>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</si>
  <si>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</si>
  <si>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</si>
  <si>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</si>
  <si>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</si>
  <si>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</si>
  <si>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</si>
  <si>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</si>
  <si>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</si>
  <si>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</si>
  <si>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</si>
  <si>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</si>
  <si>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</si>
  <si>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</si>
  <si>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</si>
  <si>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</si>
  <si>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</si>
  <si>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</si>
  <si>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</si>
  <si>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</si>
  <si>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</si>
  <si>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</si>
  <si>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</si>
  <si>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</si>
  <si>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</si>
  <si>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</si>
  <si>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</si>
  <si>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</si>
  <si>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</si>
  <si>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</si>
  <si>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</si>
  <si>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</si>
  <si>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</si>
  <si>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</si>
  <si>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</si>
  <si>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</si>
  <si>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</si>
  <si>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</si>
  <si>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</si>
  <si>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</si>
  <si>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</si>
  <si>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</si>
  <si>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</si>
  <si>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</si>
  <si>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</si>
  <si>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</si>
  <si>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</si>
  <si>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</si>
  <si>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</si>
  <si>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</si>
  <si>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</si>
  <si>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</si>
  <si>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</si>
  <si>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</si>
  <si>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</si>
  <si>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</si>
  <si>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</si>
  <si>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</si>
  <si>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</si>
  <si>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</si>
  <si>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</si>
  <si>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</si>
  <si>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</si>
  <si>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</si>
  <si>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</si>
  <si>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</si>
  <si>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</si>
  <si>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</si>
  <si>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</si>
  <si>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</si>
  <si>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</si>
  <si>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</si>
  <si>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</si>
  <si>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</si>
  <si>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</si>
  <si>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</si>
  <si>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</si>
  <si>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</si>
  <si>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</si>
  <si>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</si>
  <si>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</si>
  <si>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</si>
  <si>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</si>
  <si>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</si>
  <si>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</si>
  <si>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</si>
  <si>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</si>
  <si>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</si>
  <si>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</si>
  <si>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</si>
  <si>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</si>
  <si>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</si>
  <si>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</si>
  <si>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</si>
  <si>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</si>
  <si>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</si>
  <si>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</si>
  <si>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</si>
  <si>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</si>
  <si>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</si>
  <si>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</si>
  <si>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</si>
  <si>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</si>
  <si>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</si>
  <si>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</si>
  <si>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</si>
  <si>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</si>
  <si>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</si>
  <si>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</si>
  <si>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</si>
  <si>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</si>
  <si>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</si>
  <si>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</si>
  <si>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</si>
  <si>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</si>
  <si>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</si>
  <si>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</si>
  <si>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</si>
  <si>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</si>
  <si>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</si>
  <si>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</si>
  <si>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</si>
  <si>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</si>
  <si>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</si>
  <si>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</si>
  <si>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</si>
  <si>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</si>
  <si>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</si>
  <si>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</si>
  <si>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</si>
  <si>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</si>
  <si>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</si>
  <si>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</si>
  <si>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</si>
  <si>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</si>
  <si>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</si>
  <si>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</si>
  <si>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</si>
  <si>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</si>
  <si>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</si>
  <si>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</si>
  <si>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</si>
  <si>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</si>
  <si>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</si>
  <si>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</si>
  <si>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</si>
  <si>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</si>
  <si>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</si>
  <si>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</si>
  <si>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</si>
  <si>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</si>
  <si>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</si>
  <si>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</si>
  <si>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</si>
  <si>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</si>
  <si>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</si>
  <si>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</si>
  <si>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</si>
  <si>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</si>
  <si>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</si>
  <si>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</si>
  <si>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</si>
  <si>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</si>
  <si>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</si>
  <si>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</si>
  <si>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</si>
  <si>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</si>
  <si>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</si>
  <si>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</si>
  <si>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</si>
  <si>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</si>
  <si>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</si>
  <si>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</si>
  <si>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</si>
  <si>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</si>
  <si>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</si>
  <si>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</si>
  <si>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</si>
  <si>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</si>
  <si>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</si>
  <si>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</si>
  <si>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</si>
  <si>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</si>
  <si>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</si>
  <si>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</si>
  <si>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</si>
  <si>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</si>
  <si>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</si>
  <si>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</si>
  <si>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</si>
  <si>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</si>
  <si>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</si>
  <si>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</si>
  <si>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</si>
  <si>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</si>
  <si>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</si>
  <si>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</si>
  <si>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</si>
  <si>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</si>
  <si>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</si>
  <si>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</si>
  <si>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</si>
  <si>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</si>
  <si>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</si>
  <si>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</si>
  <si>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</si>
  <si>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</si>
  <si>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</si>
  <si>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</si>
  <si>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</si>
  <si>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</si>
  <si>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</si>
  <si>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</si>
  <si>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</si>
  <si>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</si>
  <si>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</si>
  <si>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</si>
  <si>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</si>
  <si>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</si>
  <si>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</si>
  <si>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</si>
  <si>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</si>
  <si>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</si>
  <si>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</si>
  <si>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</si>
  <si>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</si>
  <si>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</si>
  <si>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</si>
  <si>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</si>
  <si>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</si>
  <si>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</si>
  <si>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</si>
  <si>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</si>
  <si>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</si>
  <si>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</si>
  <si>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</si>
  <si>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</si>
  <si>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</si>
  <si>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</si>
  <si>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</si>
  <si>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</si>
  <si>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</si>
  <si>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</si>
  <si>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</si>
  <si>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</si>
  <si>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</si>
  <si>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</si>
  <si>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</si>
  <si>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</si>
  <si>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</si>
  <si>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</si>
  <si>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</si>
  <si>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</si>
  <si>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</si>
  <si>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</si>
  <si>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</si>
  <si>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</si>
  <si>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</si>
  <si>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</si>
  <si>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</si>
  <si>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</si>
  <si>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</si>
  <si>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</si>
  <si>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</si>
  <si>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</si>
  <si>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</si>
  <si>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</si>
  <si>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</si>
  <si>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</si>
  <si>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</si>
  <si>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</si>
  <si>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</si>
  <si>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</si>
  <si>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</si>
  <si>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</si>
  <si>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</si>
  <si>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</si>
  <si>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</si>
  <si>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</si>
  <si>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</si>
  <si>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</si>
  <si>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</si>
  <si>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</si>
  <si>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</si>
  <si>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</si>
  <si>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</si>
  <si>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</si>
  <si>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</si>
  <si>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</si>
  <si>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</si>
  <si>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</si>
  <si>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</si>
  <si>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</si>
  <si>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</si>
  <si>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</si>
  <si>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</si>
  <si>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</si>
  <si>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</si>
  <si>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</si>
  <si>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</si>
  <si>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</si>
  <si>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</si>
  <si>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</si>
  <si>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</si>
  <si>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</si>
  <si>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</si>
  <si>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</si>
  <si>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</si>
  <si>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</si>
  <si>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</si>
  <si>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</si>
  <si>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</si>
  <si>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</si>
  <si>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</si>
  <si>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</si>
  <si>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</si>
  <si>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</si>
  <si>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</si>
  <si>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</si>
  <si>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</si>
  <si>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</si>
  <si>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</si>
  <si>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</si>
  <si>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</si>
  <si>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</si>
  <si>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</si>
  <si>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</si>
  <si>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</si>
  <si>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</si>
  <si>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</si>
  <si>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</si>
  <si>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</si>
  <si>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</si>
  <si>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</si>
  <si>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</si>
  <si>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</si>
  <si>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</si>
  <si>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</si>
  <si>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</si>
  <si>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</si>
  <si>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</si>
  <si>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</si>
  <si>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</si>
  <si>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</si>
  <si>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</si>
  <si>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</si>
  <si>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</si>
  <si>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</si>
  <si>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</si>
  <si>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</si>
  <si>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</si>
  <si>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</si>
  <si>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</si>
  <si>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</si>
  <si>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</si>
  <si>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</si>
  <si>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</si>
  <si>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</si>
  <si>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</si>
  <si>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</si>
  <si>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</si>
  <si>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</si>
  <si>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</si>
  <si>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</si>
  <si>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</si>
  <si>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</si>
  <si>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</si>
  <si>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</si>
  <si>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</si>
  <si>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</si>
  <si>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</si>
  <si>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</si>
  <si>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</si>
  <si>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</si>
  <si>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</si>
  <si>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</si>
  <si>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</si>
  <si>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</si>
  <si>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</si>
  <si>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</si>
  <si>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</si>
  <si>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</si>
  <si>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</si>
  <si>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</si>
  <si>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</si>
  <si>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</si>
  <si>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</si>
  <si>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</si>
  <si>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</si>
  <si>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</si>
  <si>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</si>
  <si>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</si>
  <si>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</si>
  <si>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</si>
  <si>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</si>
  <si>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</si>
  <si>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</si>
  <si>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</si>
  <si>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</si>
  <si>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</si>
  <si>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</si>
  <si>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</si>
  <si>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</si>
  <si>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</si>
  <si>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</si>
  <si>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</si>
  <si>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</si>
  <si>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</si>
  <si>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</si>
  <si>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</si>
  <si>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</si>
  <si>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</si>
  <si>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</si>
  <si>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</si>
  <si>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</si>
  <si>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</si>
  <si>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</si>
  <si>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</si>
  <si>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</si>
  <si>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</si>
  <si>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</si>
  <si>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</si>
  <si>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</si>
  <si>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</si>
  <si>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</si>
  <si>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</si>
  <si>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</si>
  <si>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</si>
  <si>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</si>
  <si>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</si>
  <si>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</si>
  <si>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</si>
  <si>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</si>
  <si>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</si>
  <si>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</si>
  <si>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</si>
  <si>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</si>
  <si>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</si>
  <si>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</si>
  <si>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</si>
  <si>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</si>
  <si>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</si>
  <si>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</si>
  <si>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</si>
  <si>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</si>
  <si>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</si>
  <si>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</si>
  <si>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</si>
  <si>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</si>
  <si>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</si>
  <si>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</si>
  <si>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</si>
  <si>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</si>
  <si>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</si>
  <si>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</si>
  <si>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</si>
  <si>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</si>
  <si>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</si>
  <si>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</si>
  <si>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</si>
  <si>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</si>
  <si>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</si>
  <si>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</si>
  <si>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</si>
  <si>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</si>
  <si>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</si>
  <si>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</si>
  <si>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</si>
  <si>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</si>
  <si>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</si>
  <si>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</si>
  <si>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</si>
  <si>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</si>
  <si>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</si>
  <si>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</si>
  <si>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</si>
  <si>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</si>
  <si>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</si>
  <si>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</si>
  <si>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</si>
  <si>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</si>
  <si>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</si>
  <si>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</si>
  <si>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</si>
  <si>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</si>
  <si>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</si>
  <si>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</si>
  <si>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</si>
  <si>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</si>
  <si>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</si>
  <si>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</si>
  <si>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</si>
  <si>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</si>
  <si>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</si>
  <si>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</si>
  <si>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</si>
  <si>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</si>
  <si>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</si>
  <si>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</si>
  <si>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</si>
  <si>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</si>
  <si>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</si>
  <si>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</si>
  <si>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</si>
  <si>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</si>
  <si>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</si>
  <si>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</si>
  <si>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</si>
  <si>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</si>
  <si>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</si>
  <si>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</si>
  <si>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</si>
  <si>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</si>
  <si>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</si>
  <si>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</si>
  <si>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</si>
  <si>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</si>
  <si>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</si>
  <si>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</si>
  <si>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</si>
  <si>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</si>
  <si>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</si>
  <si>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</si>
  <si>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</si>
  <si>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</si>
  <si>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</si>
  <si>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</si>
  <si>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</si>
  <si>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</si>
  <si>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</si>
  <si>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</si>
  <si>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</si>
  <si>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</si>
  <si>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</si>
  <si>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</si>
  <si>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</si>
  <si>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</si>
  <si>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</si>
  <si>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</si>
  <si>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</si>
  <si>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</si>
  <si>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</si>
  <si>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</si>
  <si>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</si>
  <si>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</si>
  <si>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</si>
  <si>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</si>
  <si>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</si>
  <si>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</si>
  <si>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</si>
  <si>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</si>
  <si>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</si>
  <si>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</si>
  <si>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</si>
  <si>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</si>
  <si>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</si>
  <si>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</si>
  <si>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</si>
  <si>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</si>
  <si>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</si>
  <si>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</si>
  <si>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</si>
  <si>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</si>
  <si>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</si>
  <si>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</si>
  <si>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</si>
  <si>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</si>
  <si>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</si>
  <si>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</si>
  <si>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</si>
  <si>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</si>
  <si>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</si>
  <si>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</si>
  <si>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</si>
  <si>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</si>
  <si>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</si>
  <si>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</si>
  <si>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</si>
  <si>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</si>
  <si>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</si>
  <si>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</si>
  <si>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</si>
  <si>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</si>
  <si>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</si>
  <si>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</si>
  <si>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</si>
  <si>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</si>
  <si>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</si>
  <si>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</si>
  <si>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</si>
  <si>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</si>
  <si>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</si>
  <si>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</si>
  <si>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</si>
  <si>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</si>
  <si>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</si>
  <si>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</si>
  <si>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</si>
  <si>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</si>
  <si>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</si>
  <si>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</si>
  <si>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</si>
  <si>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</si>
  <si>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</si>
  <si>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</si>
  <si>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</si>
  <si>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</si>
  <si>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</si>
  <si>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</si>
  <si>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</si>
  <si>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</si>
  <si>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</si>
  <si>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</si>
  <si>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</si>
  <si>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</si>
  <si>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</si>
  <si>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</si>
  <si>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</si>
  <si>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</si>
  <si>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</si>
  <si>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</si>
  <si>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</si>
  <si>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</si>
  <si>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</si>
  <si>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</si>
  <si>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</si>
  <si>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</si>
  <si>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</si>
  <si>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</si>
  <si>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</si>
  <si>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</si>
  <si>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</si>
  <si>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</si>
  <si>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</si>
  <si>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</si>
  <si>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</si>
  <si>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</si>
  <si>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</si>
  <si>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</si>
  <si>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</si>
  <si>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</si>
  <si>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</si>
  <si>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</si>
  <si>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</si>
  <si>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</si>
  <si>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</si>
  <si>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</si>
  <si>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</si>
  <si>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</si>
  <si>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</si>
  <si>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</si>
  <si>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</si>
  <si>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</si>
  <si>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</si>
  <si>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</si>
  <si>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</si>
  <si>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</si>
  <si>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</si>
  <si>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</si>
  <si>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</si>
  <si>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</si>
  <si>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</si>
  <si>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</si>
  <si>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</si>
  <si>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</si>
  <si>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</si>
  <si>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</si>
  <si>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</si>
  <si>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</si>
  <si>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</si>
  <si>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</si>
  <si>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</si>
  <si>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</si>
  <si>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</si>
  <si>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</si>
  <si>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</si>
  <si>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</si>
  <si>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</si>
  <si>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</si>
  <si>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</si>
  <si>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</si>
  <si>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</si>
  <si>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</si>
  <si>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</si>
  <si>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</si>
  <si>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</si>
  <si>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</si>
  <si>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</si>
  <si>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</si>
  <si>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</si>
  <si>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</si>
  <si>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</si>
  <si>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</si>
  <si>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</si>
  <si>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</si>
  <si>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</si>
  <si>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</si>
  <si>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</si>
  <si>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</si>
  <si>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</si>
  <si>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</si>
  <si>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</si>
  <si>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</si>
  <si>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</si>
  <si>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</si>
  <si>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</si>
  <si>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</si>
  <si>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</si>
  <si>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</si>
  <si>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</si>
  <si>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</si>
  <si>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</si>
  <si>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</si>
  <si>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</si>
  <si>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</si>
  <si>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</si>
  <si>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</si>
  <si>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</si>
  <si>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</si>
  <si>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</si>
  <si>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</si>
  <si>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</si>
  <si>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</si>
  <si>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</si>
  <si>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</si>
  <si>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</si>
  <si>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</si>
  <si>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</si>
  <si>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</si>
  <si>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</si>
  <si>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</si>
  <si>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</si>
  <si>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</si>
  <si>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</si>
  <si>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</si>
  <si>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</si>
  <si>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</si>
  <si>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</si>
  <si>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</si>
  <si>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</si>
  <si>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</si>
  <si>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</si>
  <si>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</si>
  <si>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</si>
  <si>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</si>
  <si>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</si>
  <si>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</si>
  <si>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</si>
  <si>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</si>
  <si>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</si>
  <si>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</si>
  <si>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</si>
  <si>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</si>
  <si>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</si>
  <si>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</si>
  <si>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</si>
  <si>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</si>
  <si>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</si>
  <si>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</si>
  <si>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</si>
  <si>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</si>
  <si>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</si>
  <si>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</si>
  <si>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</si>
  <si>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</si>
  <si>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</si>
  <si>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</si>
  <si>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</si>
  <si>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</si>
  <si>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</si>
  <si>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</si>
  <si>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</si>
  <si>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</si>
  <si>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</si>
  <si>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</si>
  <si>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</si>
  <si>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</si>
  <si>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</si>
  <si>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</si>
  <si>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</si>
  <si>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</si>
  <si>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</si>
  <si>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</si>
  <si>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</si>
  <si>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</si>
  <si>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</si>
  <si>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</si>
  <si>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</si>
  <si>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</si>
  <si>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</si>
  <si>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</si>
  <si>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</si>
  <si>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</si>
  <si>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</si>
  <si>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</si>
  <si>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</si>
  <si>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</si>
  <si>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</si>
  <si>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</si>
  <si>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</si>
  <si>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</si>
  <si>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</si>
  <si>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</si>
  <si>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</si>
  <si>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</si>
  <si>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</si>
  <si>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</si>
  <si>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</si>
  <si>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</si>
  <si>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</si>
  <si>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</si>
  <si>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</si>
  <si>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</si>
  <si>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</si>
  <si>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</si>
  <si>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</si>
  <si>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</si>
  <si>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</si>
  <si>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</si>
  <si>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</si>
  <si>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</si>
  <si>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</si>
  <si>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</si>
  <si>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</si>
  <si>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</si>
  <si>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</si>
  <si>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</si>
  <si>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</si>
  <si>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</si>
  <si>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</si>
  <si>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</si>
  <si>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</si>
  <si>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</si>
  <si>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</si>
  <si>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</si>
  <si>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</si>
  <si>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</si>
  <si>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</si>
  <si>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</si>
  <si>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</si>
  <si>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</si>
  <si>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</si>
  <si>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</si>
  <si>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</si>
  <si>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</si>
  <si>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</si>
  <si>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</si>
  <si>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</si>
  <si>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</si>
  <si>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</si>
  <si>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</si>
  <si>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</si>
  <si>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</si>
  <si>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</si>
  <si>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</si>
  <si>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</si>
  <si>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</si>
  <si>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</si>
  <si>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</si>
  <si>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</si>
  <si>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</si>
  <si>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</si>
  <si>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</si>
  <si>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</si>
  <si>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</si>
  <si>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</si>
  <si>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</si>
  <si>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</si>
  <si>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</si>
  <si>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</si>
  <si>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</si>
  <si>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</si>
  <si>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</si>
  <si>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</si>
  <si>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</si>
  <si>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</si>
  <si>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</si>
  <si>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</si>
  <si>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</si>
  <si>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</si>
  <si>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</si>
  <si>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</si>
  <si>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</si>
  <si>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</si>
  <si>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</si>
  <si>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</si>
  <si>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</si>
  <si>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</si>
  <si>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</si>
  <si>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</si>
  <si>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</si>
  <si>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</si>
  <si>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</si>
  <si>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</si>
  <si>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</si>
  <si>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</si>
  <si>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</si>
  <si>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</si>
  <si>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</si>
  <si>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</si>
  <si>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</si>
  <si>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</si>
  <si>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</si>
  <si>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</si>
  <si>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</si>
  <si>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</si>
  <si>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</si>
  <si>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</si>
  <si>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</si>
  <si>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</si>
  <si>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</si>
  <si>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</si>
  <si>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</si>
  <si>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</si>
  <si>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</si>
  <si>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</si>
  <si>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</si>
  <si>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</si>
  <si>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</si>
  <si>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</si>
  <si>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</si>
  <si>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</si>
  <si>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</si>
  <si>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</si>
  <si>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</si>
  <si>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</si>
  <si>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</si>
  <si>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</si>
  <si>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</si>
  <si>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</si>
  <si>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</si>
  <si>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</si>
  <si>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</si>
  <si>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</si>
  <si>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</si>
  <si>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</si>
  <si>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</si>
  <si>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</si>
  <si>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</si>
  <si>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</si>
  <si>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</si>
  <si>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</si>
  <si>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</si>
  <si>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</si>
  <si>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</si>
  <si>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</si>
  <si>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</si>
  <si>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</si>
  <si>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</si>
  <si>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</si>
  <si>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</si>
  <si>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</si>
  <si>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</si>
  <si>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</si>
  <si>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</si>
  <si>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</si>
  <si>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</si>
  <si>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</si>
  <si>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</si>
  <si>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</si>
  <si>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</si>
  <si>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</si>
  <si>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</si>
  <si>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</si>
  <si>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</si>
  <si>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</si>
  <si>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</si>
  <si>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</si>
  <si>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</si>
  <si>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</si>
  <si>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</si>
  <si>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</si>
  <si>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</si>
  <si>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</si>
  <si>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</si>
  <si>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</si>
  <si>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</si>
  <si>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</si>
  <si>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</si>
  <si>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</si>
  <si>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</si>
  <si>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</si>
  <si>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</si>
  <si>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</si>
  <si>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</si>
  <si>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</si>
  <si>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</si>
  <si>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</si>
  <si>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</si>
  <si>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</si>
  <si>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</si>
  <si>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</si>
  <si>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</si>
  <si>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</si>
  <si>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</si>
  <si>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</si>
  <si>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</si>
  <si>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</si>
  <si>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</si>
  <si>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</si>
  <si>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</si>
  <si>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</si>
  <si>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</si>
  <si>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</si>
  <si>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</si>
  <si>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</si>
  <si>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</si>
  <si>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</si>
  <si>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</si>
  <si>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</si>
  <si>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</si>
  <si>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</si>
  <si>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</si>
  <si>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</si>
  <si>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</si>
  <si>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</si>
  <si>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</si>
  <si>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</si>
  <si>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</si>
  <si>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</si>
  <si>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</si>
  <si>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</si>
  <si>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</si>
  <si>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</si>
  <si>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</si>
  <si>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</si>
  <si>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</si>
  <si>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</si>
  <si>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</si>
  <si>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</si>
  <si>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</si>
  <si>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</si>
  <si>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</si>
  <si>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</si>
  <si>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</si>
  <si>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</si>
  <si>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</si>
  <si>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</si>
  <si>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</si>
  <si>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</si>
  <si>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</si>
  <si>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</si>
  <si>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</si>
  <si>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</si>
  <si>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</si>
  <si>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</si>
  <si>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</si>
  <si>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</si>
  <si>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</si>
  <si>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</si>
  <si>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</si>
  <si>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</si>
  <si>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</si>
  <si>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</si>
  <si>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</si>
  <si>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</si>
  <si>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</si>
  <si>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</si>
  <si>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</si>
  <si>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</si>
  <si>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</si>
  <si>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</si>
  <si>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</si>
  <si>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</si>
  <si>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</si>
  <si>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</si>
  <si>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</si>
  <si>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</si>
  <si>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</si>
  <si>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</si>
  <si>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</si>
  <si>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</si>
  <si>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</si>
  <si>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</si>
  <si>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</si>
  <si>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</si>
  <si>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</si>
  <si>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</si>
  <si>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</si>
  <si>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</si>
  <si>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</si>
  <si>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</si>
  <si>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</si>
  <si>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</si>
  <si>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</si>
  <si>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</si>
  <si>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</si>
  <si>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</si>
  <si>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</si>
  <si>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</si>
  <si>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</si>
  <si>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</si>
  <si>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</si>
  <si>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</si>
  <si>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</si>
  <si>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</si>
  <si>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</si>
  <si>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</si>
  <si>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</si>
  <si>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</si>
  <si>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</si>
  <si>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</si>
  <si>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</si>
  <si>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</si>
  <si>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</si>
  <si>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</si>
  <si>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</si>
  <si>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</si>
  <si>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</si>
  <si>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</si>
  <si>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</si>
  <si>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</si>
  <si>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</si>
  <si>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</si>
  <si>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</si>
  <si>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</si>
  <si>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</si>
  <si>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</si>
  <si>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</si>
  <si>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</si>
  <si>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</si>
  <si>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</si>
  <si>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</si>
  <si>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</si>
  <si>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</si>
  <si>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</si>
  <si>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</si>
  <si>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</si>
  <si>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</si>
  <si>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</si>
  <si>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</si>
  <si>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</si>
  <si>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</si>
  <si>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</si>
  <si>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</si>
  <si>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</si>
  <si>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</si>
  <si>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</si>
  <si>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</si>
  <si>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</si>
  <si>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</si>
  <si>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</si>
  <si>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</si>
  <si>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</si>
  <si>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</si>
  <si>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</si>
  <si>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</si>
  <si>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</si>
  <si>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</si>
  <si>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</si>
  <si>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</si>
  <si>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</si>
  <si>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</si>
  <si>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</si>
  <si>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</si>
  <si>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</si>
  <si>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</si>
  <si>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</si>
  <si>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</si>
  <si>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</si>
  <si>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</si>
  <si>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</si>
  <si>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</si>
  <si>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</si>
  <si>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</si>
  <si>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</si>
  <si>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</si>
  <si>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</si>
  <si>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</si>
  <si>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</si>
  <si>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</si>
  <si>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</si>
  <si>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</si>
  <si>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</si>
  <si>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</si>
  <si>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</si>
  <si>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</si>
  <si>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</si>
  <si>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</si>
  <si>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</si>
  <si>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</si>
  <si>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</si>
  <si>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</si>
  <si>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</si>
  <si>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</si>
  <si>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</si>
  <si>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</si>
  <si>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</si>
  <si>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</si>
  <si>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</si>
  <si>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</si>
  <si>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</si>
  <si>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</si>
  <si>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</si>
  <si>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</si>
  <si>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</si>
  <si>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</si>
  <si>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</si>
  <si>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</si>
  <si>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</si>
  <si>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</si>
  <si>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</si>
  <si>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</si>
  <si>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</si>
  <si>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</si>
  <si>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</si>
  <si>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</si>
  <si>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</si>
  <si>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</si>
  <si>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</si>
  <si>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</si>
  <si>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</si>
  <si>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</si>
  <si>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</si>
  <si>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</si>
  <si>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</si>
  <si>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</si>
  <si>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</si>
  <si>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</si>
  <si>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</si>
  <si>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</si>
  <si>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</si>
  <si>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</si>
  <si>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</si>
  <si>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</si>
  <si>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</si>
  <si>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</si>
  <si>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</si>
  <si>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</si>
  <si>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</si>
  <si>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</si>
  <si>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</si>
  <si>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</si>
  <si>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</si>
  <si>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</si>
  <si>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</si>
  <si>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</si>
  <si>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</si>
  <si>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</si>
  <si>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</si>
  <si>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</si>
  <si>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</si>
  <si>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</si>
  <si>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</si>
  <si>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</si>
  <si>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</si>
  <si>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</si>
  <si>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</si>
  <si>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</si>
  <si>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</si>
  <si>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</si>
  <si>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</si>
  <si>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</si>
  <si>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</si>
  <si>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</si>
  <si>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</si>
  <si>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</si>
  <si>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</si>
  <si>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</si>
  <si>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</si>
  <si>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</si>
  <si>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</si>
  <si>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</si>
  <si>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</si>
  <si>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</si>
  <si>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</si>
  <si>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</si>
  <si>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</si>
  <si>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</si>
  <si>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</si>
  <si>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</si>
  <si>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</si>
  <si>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</si>
  <si>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</si>
  <si>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</si>
  <si>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</si>
  <si>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</si>
  <si>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</si>
  <si>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</si>
  <si>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</si>
  <si>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</si>
  <si>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</si>
  <si>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</si>
  <si>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</si>
  <si>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</si>
  <si>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</si>
  <si>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</si>
  <si>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</si>
  <si>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</si>
  <si>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</si>
  <si>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</si>
  <si>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</si>
  <si>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</si>
  <si>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</si>
  <si>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</si>
  <si>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</si>
  <si>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</si>
  <si>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</si>
  <si>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</si>
  <si>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</si>
  <si>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</si>
  <si>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</si>
  <si>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</si>
  <si>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</si>
  <si>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</si>
  <si>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</si>
  <si>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</si>
  <si>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</si>
  <si>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</si>
  <si>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</si>
  <si>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</si>
  <si>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</si>
  <si>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</si>
  <si>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</si>
  <si>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</si>
  <si>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</si>
  <si>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</si>
  <si>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</si>
  <si>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</si>
  <si>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</si>
  <si>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</si>
  <si>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</si>
  <si>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</si>
  <si>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</si>
  <si>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</si>
  <si>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</si>
  <si>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</si>
  <si>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</si>
  <si>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</si>
  <si>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</si>
  <si>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</si>
  <si>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</si>
  <si>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</si>
  <si>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</si>
  <si>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</si>
  <si>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</si>
  <si>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</si>
  <si>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</si>
  <si>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</si>
  <si>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</si>
  <si>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</si>
  <si>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</si>
  <si>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</si>
  <si>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</si>
  <si>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</si>
  <si>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</si>
  <si>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</si>
  <si>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</si>
  <si>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</si>
  <si>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</si>
  <si>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</si>
  <si>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</si>
  <si>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</si>
  <si>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</si>
  <si>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</si>
  <si>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</si>
  <si>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</si>
  <si>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</si>
  <si>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</si>
  <si>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</si>
  <si>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</si>
  <si>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</si>
  <si>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</si>
  <si>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</si>
  <si>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</si>
  <si>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</si>
  <si>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</si>
  <si>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</si>
  <si>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</si>
  <si>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</si>
  <si>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</si>
  <si>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</si>
  <si>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</si>
  <si>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</si>
  <si>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</si>
  <si>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</si>
  <si>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</si>
  <si>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</si>
  <si>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</si>
  <si>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</si>
  <si>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</si>
  <si>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</si>
  <si>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</si>
  <si>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</si>
  <si>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</si>
  <si>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</si>
  <si>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</si>
  <si>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</si>
  <si>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</si>
  <si>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</si>
  <si>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</si>
  <si>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</si>
  <si>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</si>
  <si>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</si>
  <si>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</si>
  <si>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</si>
  <si>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</si>
  <si>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</si>
  <si>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</si>
  <si>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</si>
  <si>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</si>
  <si>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</si>
  <si>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</si>
  <si>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</si>
  <si>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</si>
  <si>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</si>
  <si>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</si>
  <si>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</si>
  <si>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</si>
  <si>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</si>
  <si>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</si>
  <si>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</si>
  <si>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</si>
  <si>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</si>
  <si>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</si>
  <si>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</si>
  <si>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</si>
  <si>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</si>
  <si>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</si>
  <si>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</si>
  <si>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</si>
  <si>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</si>
  <si>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</si>
  <si>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</si>
  <si>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</si>
  <si>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</si>
  <si>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</si>
  <si>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</si>
  <si>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</si>
  <si>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</si>
  <si>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</si>
  <si>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</si>
  <si>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</si>
  <si>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</si>
  <si>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</si>
  <si>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</si>
  <si>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</si>
  <si>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</si>
  <si>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</si>
  <si>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</si>
  <si>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</si>
  <si>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</si>
  <si>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</si>
  <si>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</si>
  <si>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</si>
  <si>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</si>
  <si>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</si>
  <si>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</si>
  <si>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</si>
  <si>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</si>
  <si>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</si>
  <si>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</si>
  <si>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</si>
  <si>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</si>
  <si>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</si>
  <si>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</si>
  <si>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</si>
  <si>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</si>
  <si>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</si>
  <si>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</si>
  <si>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</si>
  <si>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</si>
  <si>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</si>
  <si>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</si>
  <si>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</si>
  <si>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</si>
  <si>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</si>
  <si>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</si>
  <si>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</si>
  <si>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</si>
  <si>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</si>
  <si>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</si>
  <si>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</si>
  <si>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</si>
  <si>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</si>
  <si>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</si>
  <si>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</si>
  <si>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</si>
  <si>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</si>
  <si>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</si>
  <si>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</si>
  <si>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</si>
  <si>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</si>
  <si>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</si>
  <si>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</si>
  <si>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</si>
  <si>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</si>
  <si>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</si>
  <si>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</si>
  <si>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</si>
  <si>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</si>
  <si>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</si>
  <si>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</si>
  <si>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</si>
  <si>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</si>
  <si>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</si>
  <si>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</si>
  <si>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</si>
  <si>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</si>
  <si>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</si>
  <si>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</si>
  <si>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</si>
  <si>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</si>
  <si>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</si>
  <si>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</si>
  <si>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</si>
  <si>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</si>
  <si>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</si>
  <si>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</si>
  <si>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</si>
  <si>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</si>
  <si>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</si>
  <si>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</si>
  <si>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</si>
  <si>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</si>
  <si>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</si>
  <si>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</si>
  <si>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</si>
  <si>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</si>
  <si>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</si>
  <si>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</si>
  <si>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</si>
  <si>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</si>
  <si>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</si>
  <si>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</si>
  <si>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</si>
  <si>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</si>
  <si>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</si>
  <si>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</si>
  <si>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</si>
  <si>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</si>
  <si>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</si>
  <si>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</si>
  <si>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</si>
  <si>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</si>
  <si>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</si>
  <si>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</si>
  <si>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</si>
  <si>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</si>
  <si>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</si>
  <si>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</si>
  <si>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</si>
  <si>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</si>
  <si>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</si>
  <si>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</si>
  <si>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</si>
  <si>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</si>
  <si>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</si>
  <si>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</si>
  <si>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</si>
  <si>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</si>
  <si>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</si>
  <si>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</si>
  <si>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</si>
  <si>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</si>
  <si>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</si>
  <si>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</si>
  <si>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</si>
  <si>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</si>
  <si>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</si>
  <si>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</si>
  <si>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</si>
  <si>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</si>
  <si>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</si>
  <si>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</si>
  <si>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</si>
  <si>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</si>
  <si>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</si>
  <si>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</si>
  <si>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</si>
  <si>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</si>
  <si>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</si>
  <si>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</si>
  <si>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</si>
  <si>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</si>
  <si>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</si>
  <si>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</si>
  <si>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</si>
  <si>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</si>
  <si>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</si>
  <si>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</si>
  <si>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</si>
  <si>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</si>
  <si>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</si>
  <si>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</si>
  <si>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</si>
  <si>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</si>
  <si>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</si>
  <si>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</si>
  <si>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</si>
  <si>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</si>
  <si>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</si>
  <si>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</si>
  <si>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</si>
  <si>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</si>
  <si>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</si>
  <si>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</si>
  <si>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</si>
  <si>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</si>
  <si>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</si>
  <si>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</si>
  <si>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</si>
  <si>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</si>
  <si>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</si>
  <si>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</si>
  <si>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</si>
  <si>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</si>
  <si>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</si>
  <si>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</si>
  <si>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</si>
  <si>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</si>
  <si>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</si>
  <si>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</si>
  <si>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</si>
  <si>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</si>
  <si>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</si>
  <si>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</si>
  <si>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</si>
  <si>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</si>
  <si>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</si>
  <si>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</si>
  <si>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</si>
  <si>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</si>
  <si>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</si>
  <si>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</si>
  <si>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</si>
  <si>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</si>
  <si>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</si>
  <si>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</si>
  <si>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</si>
  <si>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</si>
  <si>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</si>
  <si>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</si>
  <si>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</si>
  <si>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</si>
  <si>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</si>
  <si>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</si>
  <si>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</si>
  <si>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</si>
  <si>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</si>
  <si>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</si>
  <si>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</si>
  <si>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</si>
  <si>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</si>
  <si>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</si>
  <si>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</si>
  <si>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</si>
  <si>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</si>
  <si>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</si>
  <si>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</si>
  <si>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</si>
  <si>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</si>
  <si>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</si>
  <si>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</si>
  <si>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</si>
  <si>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</si>
  <si>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</si>
  <si>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</si>
  <si>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</si>
  <si>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</si>
  <si>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</si>
  <si>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</si>
  <si>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</si>
  <si>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</si>
  <si>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</si>
  <si>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</si>
  <si>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</si>
  <si>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</si>
  <si>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</si>
  <si>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</si>
  <si>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</si>
  <si>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</si>
  <si>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</si>
  <si>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</si>
  <si>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</si>
  <si>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</si>
  <si>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</si>
  <si>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</si>
  <si>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</si>
  <si>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</si>
  <si>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</si>
  <si>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</si>
  <si>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</si>
  <si>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</si>
  <si>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</si>
  <si>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</si>
  <si>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</si>
  <si>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</si>
  <si>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</si>
  <si>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</si>
  <si>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</si>
  <si>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</si>
  <si>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</si>
  <si>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</si>
  <si>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</si>
  <si>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</si>
  <si>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</si>
  <si>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</si>
  <si>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</si>
  <si>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</si>
  <si>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</si>
  <si>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</si>
  <si>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</si>
  <si>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</si>
  <si>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</si>
  <si>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</si>
  <si>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</si>
  <si>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</si>
  <si>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</si>
  <si>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</si>
  <si>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</si>
  <si>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</si>
  <si>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</si>
  <si>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</si>
  <si>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</si>
  <si>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</si>
  <si>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</si>
  <si>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</si>
  <si>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</si>
  <si>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</si>
  <si>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</si>
  <si>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</si>
  <si>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</si>
  <si>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</si>
  <si>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</si>
  <si>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</si>
  <si>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</si>
  <si>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</si>
  <si>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</si>
  <si>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</si>
  <si>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</si>
  <si>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</si>
  <si>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</si>
  <si>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</si>
  <si>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</si>
  <si>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</si>
  <si>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</si>
  <si>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</si>
  <si>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</si>
  <si>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</si>
  <si>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</si>
  <si>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</si>
  <si>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</si>
  <si>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</si>
  <si>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</si>
  <si>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</si>
  <si>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</si>
  <si>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</si>
  <si>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</si>
  <si>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</si>
  <si>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</si>
  <si>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</si>
  <si>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</si>
  <si>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</si>
  <si>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</si>
  <si>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</si>
  <si>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</si>
  <si>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</si>
  <si>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</si>
  <si>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</si>
  <si>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</si>
  <si>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</si>
  <si>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</si>
  <si>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</si>
  <si>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</si>
  <si>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</si>
  <si>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</si>
  <si>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</si>
  <si>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</si>
  <si>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</si>
  <si>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</si>
  <si>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</si>
  <si>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</si>
  <si>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</si>
  <si>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</si>
  <si>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</si>
  <si>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</si>
  <si>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</si>
  <si>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</si>
  <si>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</si>
  <si>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</si>
  <si>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</si>
  <si>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</si>
  <si>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</si>
  <si>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</si>
  <si>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</si>
  <si>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</si>
  <si>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</si>
  <si>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</si>
  <si>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</si>
  <si>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</si>
  <si>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</si>
  <si>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</si>
  <si>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</si>
  <si>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</si>
  <si>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</si>
  <si>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</si>
  <si>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</si>
  <si>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</si>
  <si>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</si>
  <si>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</si>
  <si>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</si>
  <si>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</si>
  <si>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</si>
  <si>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</si>
  <si>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</si>
  <si>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</si>
  <si>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</si>
  <si>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</si>
  <si>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</si>
  <si>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</si>
  <si>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</si>
  <si>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</si>
  <si>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</si>
  <si>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</si>
  <si>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</si>
  <si>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</si>
  <si>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</si>
  <si>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</si>
  <si>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</si>
  <si>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</si>
  <si>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</si>
  <si>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</si>
  <si>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</si>
  <si>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</si>
  <si>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</si>
  <si>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</si>
  <si>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</si>
  <si>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</si>
  <si>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</si>
  <si>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</si>
  <si>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</si>
  <si>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</si>
  <si>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</si>
  <si>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</si>
  <si>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</si>
  <si>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</si>
  <si>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</si>
  <si>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</si>
  <si>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</si>
  <si>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</si>
  <si>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</si>
  <si>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</si>
  <si>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</si>
  <si>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</si>
  <si>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</si>
  <si>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</si>
  <si>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</si>
  <si>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</si>
  <si>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</si>
  <si>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</si>
  <si>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</si>
  <si>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</si>
  <si>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</si>
  <si>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</si>
  <si>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</si>
  <si>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</si>
  <si>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</si>
  <si>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</si>
  <si>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</si>
  <si>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</si>
  <si>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</si>
  <si>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</si>
  <si>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</si>
  <si>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</si>
  <si>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</si>
  <si>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</si>
  <si>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</si>
  <si>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</si>
  <si>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</si>
  <si>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</si>
  <si>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</si>
  <si>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</si>
  <si>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</si>
  <si>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</si>
  <si>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</si>
  <si>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</si>
  <si>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</si>
  <si>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</si>
  <si>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</si>
  <si>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</si>
  <si>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</si>
  <si>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</si>
  <si>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</si>
  <si>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</si>
  <si>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</si>
  <si>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</si>
  <si>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</si>
  <si>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</si>
  <si>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</si>
  <si>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</si>
  <si>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</si>
  <si>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</si>
  <si>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</si>
  <si>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</si>
  <si>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</si>
  <si>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</si>
  <si>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</si>
  <si>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</si>
  <si>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</si>
  <si>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</si>
  <si>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</si>
  <si>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</si>
  <si>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</si>
  <si>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</si>
  <si>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</si>
  <si>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</si>
  <si>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</si>
  <si>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</si>
  <si>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</si>
  <si>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</si>
  <si>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</si>
  <si>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</si>
  <si>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</si>
  <si>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</si>
  <si>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</si>
  <si>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</si>
  <si>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</si>
  <si>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</si>
  <si>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</si>
  <si>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</si>
  <si>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</si>
  <si>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</si>
  <si>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</si>
  <si>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</si>
  <si>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</si>
  <si>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</si>
  <si>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</si>
  <si>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</si>
  <si>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</si>
  <si>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</si>
  <si>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</si>
  <si>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</si>
  <si>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</si>
  <si>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</si>
  <si>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</si>
  <si>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</si>
  <si>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</si>
  <si>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</si>
  <si>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</si>
  <si>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</si>
  <si>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</si>
  <si>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</si>
  <si>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</si>
  <si>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</si>
  <si>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</si>
  <si>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</si>
  <si>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</si>
  <si>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</si>
  <si>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</si>
  <si>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</si>
  <si>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</si>
  <si>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</si>
  <si>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</si>
  <si>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</si>
  <si>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</si>
  <si>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</si>
  <si>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</si>
  <si>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</si>
  <si>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</si>
  <si>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</si>
  <si>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</si>
  <si>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</si>
  <si>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</si>
  <si>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</si>
  <si>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</si>
  <si>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</si>
  <si>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</si>
  <si>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</si>
  <si>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</si>
  <si>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</si>
  <si>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</si>
  <si>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</si>
  <si>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</si>
  <si>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</si>
  <si>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</si>
  <si>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</si>
  <si>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</si>
  <si>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</si>
  <si>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</si>
  <si>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</si>
  <si>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</si>
  <si>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</si>
  <si>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</si>
  <si>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</si>
  <si>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</si>
  <si>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</si>
  <si>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</si>
  <si>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</si>
  <si>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</si>
  <si>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</si>
  <si>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</si>
  <si>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</si>
  <si>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</si>
  <si>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</si>
  <si>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</si>
  <si>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</si>
  <si>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</si>
  <si>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</si>
  <si>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</si>
  <si>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</si>
  <si>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</si>
  <si>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</si>
  <si>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</si>
  <si>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</si>
  <si>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</si>
  <si>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</si>
  <si>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</si>
  <si>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</si>
  <si>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</si>
  <si>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</si>
  <si>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</si>
  <si>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</si>
  <si>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</si>
  <si>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</si>
  <si>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</si>
  <si>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</si>
  <si>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</si>
  <si>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</si>
  <si>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</si>
  <si>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</si>
  <si>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</si>
  <si>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</si>
  <si>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</si>
  <si>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</si>
  <si>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</si>
  <si>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</si>
  <si>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</si>
  <si>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</si>
  <si>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</si>
  <si>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</si>
  <si>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</si>
  <si>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</si>
  <si>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</si>
  <si>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</si>
  <si>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</si>
  <si>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</si>
  <si>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</si>
  <si>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</si>
  <si>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</si>
  <si>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</si>
  <si>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</si>
  <si>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</si>
  <si>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</si>
  <si>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</si>
  <si>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</si>
  <si>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</si>
  <si>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</si>
  <si>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</si>
  <si>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</si>
  <si>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</si>
  <si>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</si>
  <si>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</si>
  <si>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</si>
  <si>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</si>
  <si>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</si>
  <si>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</si>
  <si>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</si>
  <si>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</si>
  <si>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</si>
  <si>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</si>
  <si>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</si>
  <si>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</si>
  <si>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</si>
  <si>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</si>
  <si>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</si>
  <si>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</si>
  <si>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</si>
  <si>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</si>
  <si>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</si>
  <si>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</si>
  <si>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</si>
  <si>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</si>
  <si>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</si>
  <si>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</si>
  <si>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</si>
  <si>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</si>
  <si>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</si>
  <si>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</si>
  <si>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</si>
  <si>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</si>
  <si>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</si>
  <si>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</si>
  <si>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</si>
  <si>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</si>
  <si>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</si>
  <si>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</si>
  <si>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</si>
  <si>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</si>
  <si>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</si>
  <si>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</si>
  <si>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</si>
  <si>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</si>
  <si>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</si>
  <si>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</si>
  <si>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</si>
  <si>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</si>
  <si>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</si>
  <si>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</si>
  <si>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</si>
  <si>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</si>
  <si>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</si>
  <si>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</si>
  <si>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</si>
  <si>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</si>
  <si>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</si>
  <si>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</si>
  <si>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</si>
  <si>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</si>
  <si>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</si>
  <si>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</si>
  <si>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</si>
  <si>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</si>
  <si>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</si>
  <si>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</si>
  <si>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</si>
  <si>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</si>
  <si>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</si>
  <si>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</si>
  <si>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</si>
  <si>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</si>
  <si>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</si>
  <si>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</si>
  <si>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</si>
  <si>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</si>
  <si>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</si>
  <si>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</si>
  <si>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</si>
  <si>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</si>
  <si>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</si>
  <si>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</si>
  <si>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</si>
  <si>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</si>
  <si>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</si>
  <si>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</si>
  <si>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</si>
  <si>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</si>
  <si>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</si>
  <si>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</si>
  <si>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</si>
  <si>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</si>
  <si>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</si>
  <si>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</si>
  <si>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</si>
  <si>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</si>
  <si>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</si>
  <si>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</si>
  <si>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</si>
  <si>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</si>
  <si>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</si>
  <si>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</si>
  <si>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</si>
  <si>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</si>
  <si>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</si>
  <si>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</si>
  <si>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</si>
  <si>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</si>
  <si>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</si>
  <si>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</si>
  <si>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</si>
  <si>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</si>
  <si>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</si>
  <si>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</si>
  <si>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</si>
  <si>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</si>
  <si>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</si>
  <si>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</si>
  <si>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</si>
  <si>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</si>
  <si>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</si>
  <si>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</si>
  <si>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</si>
  <si>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</si>
  <si>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</si>
  <si>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</si>
  <si>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</si>
  <si>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</si>
  <si>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</si>
  <si>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</si>
  <si>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</si>
  <si>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</si>
  <si>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</si>
  <si>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</si>
  <si>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</si>
  <si>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</si>
  <si>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</si>
  <si>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</si>
  <si>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</si>
  <si>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</si>
  <si>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</si>
  <si>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</si>
  <si>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</si>
  <si>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</si>
  <si>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</si>
  <si>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</si>
  <si>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</si>
  <si>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</si>
  <si>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</si>
  <si>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</si>
  <si>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</si>
  <si>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</si>
  <si>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</si>
  <si>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</si>
  <si>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</si>
  <si>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</si>
  <si>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</si>
  <si>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</si>
  <si>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</si>
  <si>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</si>
  <si>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</si>
  <si>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</si>
  <si>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</si>
  <si>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</si>
  <si>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</si>
  <si>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</si>
  <si>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</si>
  <si>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</si>
  <si>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</si>
  <si>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</si>
  <si>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</si>
  <si>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</si>
  <si>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</si>
  <si>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</si>
  <si>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</si>
  <si>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</si>
  <si>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</si>
  <si>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</si>
  <si>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</si>
  <si>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</si>
  <si>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</si>
  <si>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</si>
  <si>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</si>
  <si>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</si>
  <si>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</si>
  <si>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</si>
  <si>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</si>
  <si>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</si>
  <si>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</si>
  <si>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</si>
  <si>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</si>
  <si>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</si>
  <si>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</si>
  <si>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</si>
  <si>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</si>
  <si>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</si>
  <si>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</si>
  <si>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</si>
  <si>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</si>
  <si>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</si>
  <si>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</si>
  <si>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</si>
  <si>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</si>
  <si>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</si>
  <si>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</si>
  <si>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</si>
  <si>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</si>
  <si>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</si>
  <si>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</si>
  <si>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</si>
  <si>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</si>
  <si>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</si>
  <si>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</si>
  <si>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</si>
  <si>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</si>
  <si>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</si>
  <si>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</si>
  <si>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</si>
  <si>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</si>
  <si>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</si>
  <si>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</si>
  <si>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</si>
  <si>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</si>
  <si>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</si>
  <si>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</si>
  <si>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</si>
  <si>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</si>
  <si>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</si>
  <si>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</si>
  <si>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</si>
  <si>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</si>
  <si>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</si>
  <si>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</si>
  <si>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</si>
  <si>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</si>
  <si>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</si>
  <si>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</si>
  <si>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</si>
  <si>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</si>
  <si>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</si>
  <si>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</si>
  <si>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</si>
  <si>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</si>
  <si>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</si>
  <si>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</si>
  <si>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</si>
  <si>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</si>
  <si>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</si>
  <si>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</si>
  <si>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</si>
  <si>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</si>
  <si>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</si>
  <si>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</si>
  <si>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</si>
  <si>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</si>
  <si>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</si>
  <si>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</si>
  <si>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</si>
  <si>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</si>
  <si>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</si>
  <si>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</si>
  <si>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</si>
  <si>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</si>
  <si>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</si>
  <si>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</si>
  <si>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</si>
  <si>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</si>
  <si>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</si>
  <si>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</si>
  <si>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</si>
  <si>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</si>
  <si>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</si>
  <si>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</si>
  <si>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</si>
  <si>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</si>
  <si>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</si>
  <si>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</si>
  <si>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</si>
  <si>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</si>
  <si>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</si>
  <si>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</si>
  <si>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</si>
  <si>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</si>
  <si>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</si>
  <si>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</si>
  <si>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</si>
  <si>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</si>
  <si>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</si>
  <si>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</si>
  <si>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</si>
  <si>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</si>
  <si>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</si>
  <si>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</si>
  <si>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</si>
  <si>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</si>
  <si>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</si>
  <si>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</si>
  <si>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</si>
  <si>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</si>
  <si>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</si>
  <si>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</si>
  <si>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</si>
  <si>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</si>
  <si>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</si>
  <si>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</si>
  <si>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</si>
  <si>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</si>
  <si>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</si>
  <si>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</si>
  <si>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</si>
  <si>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</si>
  <si>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</si>
  <si>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</si>
  <si>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</si>
  <si>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</si>
  <si>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</si>
  <si>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</si>
  <si>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</si>
  <si>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</si>
  <si>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</si>
  <si>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</si>
  <si>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</si>
  <si>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</si>
  <si>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</si>
  <si>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</si>
  <si>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</si>
  <si>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</si>
  <si>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</si>
  <si>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</si>
  <si>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</si>
  <si>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</si>
  <si>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</si>
  <si>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</si>
  <si>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</si>
  <si>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</si>
  <si>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</si>
  <si>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</si>
  <si>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</si>
  <si>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</si>
  <si>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</si>
  <si>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</si>
  <si>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</si>
  <si>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</si>
  <si>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</si>
  <si>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</si>
  <si>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</si>
  <si>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</si>
  <si>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</si>
  <si>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</si>
  <si>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</si>
  <si>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</si>
  <si>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</si>
  <si>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</si>
  <si>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</si>
  <si>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</si>
  <si>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</si>
  <si>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</si>
  <si>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</si>
  <si>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</si>
  <si>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</si>
  <si>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</si>
  <si>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</si>
  <si>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</si>
  <si>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</si>
  <si>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</si>
  <si>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</si>
  <si>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</si>
  <si>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</si>
  <si>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</si>
  <si>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</si>
  <si>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</si>
  <si>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</si>
  <si>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</si>
  <si>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</si>
  <si>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</si>
  <si>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</si>
  <si>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</si>
  <si>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</si>
  <si>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</si>
  <si>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</si>
  <si>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</si>
  <si>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</si>
  <si>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</si>
  <si>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</si>
  <si>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</si>
  <si>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</si>
  <si>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</si>
  <si>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</si>
  <si>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</si>
  <si>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</si>
  <si>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</si>
  <si>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</si>
  <si>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</si>
  <si>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</si>
  <si>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</si>
  <si>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</si>
  <si>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</si>
  <si>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</si>
  <si>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</si>
  <si>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</si>
  <si>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</si>
  <si>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</si>
  <si>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</si>
  <si>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</si>
  <si>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</si>
  <si>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</si>
  <si>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</si>
  <si>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</si>
  <si>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</si>
  <si>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</si>
  <si>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</si>
  <si>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</si>
  <si>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</si>
  <si>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</si>
  <si>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</si>
  <si>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</si>
  <si>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</si>
  <si>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</si>
  <si>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</si>
  <si>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</si>
  <si>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</si>
  <si>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</si>
  <si>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</si>
  <si>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</si>
  <si>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</si>
  <si>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</si>
  <si>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</si>
  <si>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</si>
  <si>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</si>
  <si>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</si>
  <si>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</si>
  <si>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</si>
  <si>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</si>
  <si>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</si>
  <si>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</si>
  <si>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</si>
  <si>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</si>
  <si>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</si>
  <si>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</si>
  <si>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</si>
  <si>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</si>
  <si>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</si>
  <si>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</si>
  <si>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</si>
  <si>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</si>
  <si>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</si>
  <si>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</si>
  <si>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</si>
  <si>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</si>
  <si>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</si>
  <si>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</si>
  <si>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</si>
  <si>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</si>
  <si>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</si>
  <si>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</si>
  <si>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</si>
  <si>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</si>
  <si>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</si>
  <si>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</si>
  <si>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</si>
  <si>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</si>
  <si>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</si>
  <si>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</si>
  <si>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</si>
  <si>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</si>
  <si>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</si>
  <si>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</si>
  <si>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</si>
  <si>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</si>
  <si>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</si>
  <si>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</si>
  <si>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</si>
  <si>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</si>
  <si>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</si>
  <si>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</si>
  <si>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</si>
  <si>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</si>
  <si>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</si>
  <si>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</si>
  <si>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</si>
  <si>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</si>
  <si>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</si>
  <si>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</si>
  <si>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</si>
  <si>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</si>
  <si>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</si>
  <si>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</si>
  <si>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</si>
  <si>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</si>
  <si>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</si>
  <si>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</si>
  <si>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</si>
  <si>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</si>
  <si>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</si>
  <si>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</si>
  <si>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</si>
  <si>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</si>
  <si>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</si>
  <si>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</si>
  <si>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</si>
  <si>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</si>
  <si>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</si>
  <si>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</si>
  <si>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</si>
  <si>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</si>
  <si>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</si>
  <si>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</si>
  <si>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</si>
  <si>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</si>
  <si>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</si>
  <si>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</si>
  <si>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</si>
  <si>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</si>
  <si>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</si>
  <si>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</si>
  <si>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</si>
  <si>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</si>
  <si>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</si>
  <si>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</si>
  <si>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</si>
  <si>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</si>
  <si>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</si>
  <si>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</si>
  <si>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</si>
  <si>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</si>
  <si>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</si>
  <si>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</si>
  <si>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</si>
  <si>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</si>
  <si>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</si>
  <si>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</si>
  <si>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</si>
  <si>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</si>
  <si>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</si>
  <si>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</si>
  <si>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</si>
  <si>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</si>
  <si>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</si>
  <si>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</si>
  <si>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</si>
  <si>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</si>
  <si>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</si>
  <si>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</si>
  <si>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</si>
  <si>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</si>
  <si>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</si>
  <si>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</si>
  <si>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</si>
  <si>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</si>
  <si>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</si>
  <si>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</si>
  <si>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</si>
  <si>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</si>
  <si>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</si>
  <si>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</si>
  <si>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</si>
  <si>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</si>
  <si>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</si>
  <si>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</si>
  <si>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</si>
  <si>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</si>
  <si>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</si>
  <si>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</si>
  <si>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</si>
  <si>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</si>
  <si>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</si>
  <si>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</si>
  <si>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</si>
  <si>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</si>
  <si>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</si>
  <si>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</si>
  <si>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</si>
  <si>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</si>
  <si>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</si>
  <si>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</si>
  <si>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</si>
  <si>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</si>
  <si>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</si>
  <si>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</si>
  <si>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</si>
  <si>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</si>
  <si>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</si>
  <si>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</si>
  <si>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</si>
  <si>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</si>
  <si>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</si>
  <si>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</si>
  <si>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</si>
  <si>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</si>
  <si>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</si>
  <si>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</si>
  <si>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</si>
  <si>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</si>
  <si>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</si>
  <si>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</si>
  <si>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</si>
  <si>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</si>
  <si>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</si>
  <si>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</si>
  <si>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</si>
  <si>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</si>
  <si>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</si>
  <si>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</si>
  <si>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</si>
  <si>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</si>
  <si>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</si>
  <si>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</si>
  <si>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</si>
  <si>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</si>
  <si>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</si>
  <si>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</si>
  <si>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</si>
  <si>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</si>
  <si>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</si>
  <si>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</si>
  <si>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</si>
  <si>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</si>
  <si>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</si>
  <si>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</si>
  <si>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</si>
  <si>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</si>
  <si>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</si>
  <si>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</si>
  <si>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</si>
  <si>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</si>
  <si>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</si>
  <si>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</si>
  <si>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</si>
  <si>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</si>
  <si>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</si>
  <si>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</si>
  <si>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</si>
  <si>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</si>
  <si>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</si>
  <si>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</si>
  <si>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</si>
  <si>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</si>
  <si>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</si>
  <si>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</si>
  <si>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</si>
  <si>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</si>
  <si>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</si>
  <si>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</si>
  <si>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</si>
  <si>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</si>
  <si>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</si>
  <si>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</si>
  <si>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</si>
  <si>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</si>
  <si>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</si>
  <si>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</si>
  <si>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</si>
  <si>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</si>
  <si>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</si>
  <si>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</si>
  <si>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</si>
  <si>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</si>
  <si>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</si>
  <si>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</si>
  <si>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</si>
  <si>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</si>
  <si>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</si>
  <si>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</si>
  <si>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Alessandro Mazzolani</t>
  </si>
  <si>
    <t>+39.0541.794398</t>
  </si>
  <si>
    <t>100%</t>
  </si>
  <si>
    <t>The mineral sourcing policy is that of the parent group and is published here: https://www.wuerth.com/wuerth-group/Company/Sustainability/Sustainability-2024.php</t>
  </si>
  <si>
    <t>https://www.integritynext.com/</t>
  </si>
  <si>
    <t>A</t>
  </si>
  <si>
    <t>B</t>
  </si>
  <si>
    <t>Sale of stainless steel and aluminum fasteners.</t>
  </si>
  <si>
    <t>Ufficio Commerciale</t>
  </si>
  <si>
    <t>Inox Tirrenica srl</t>
  </si>
  <si>
    <t>via Cornelia, 498 | 00166 - ROMA (RM) -Italy-</t>
  </si>
  <si>
    <t>sustainability@inoxtirrenica.it</t>
  </si>
  <si>
    <t>Lucia Bassignani</t>
  </si>
  <si>
    <t>lucia.bassignani@inoxtirrenica.it</t>
  </si>
  <si>
    <t>+39 06.65191250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</si>
</sst>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14" fillId="45" borderId="56" xfId="83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Colore 1" xfId="687" builtinId="30" customBuiltin="1"/>
    <cellStyle name="20% - Colore 2" xfId="691" builtinId="34" customBuiltin="1"/>
    <cellStyle name="20% - Colore 3" xfId="695" builtinId="38" customBuiltin="1"/>
    <cellStyle name="20% - Colore 4" xfId="699" builtinId="42" customBuiltin="1"/>
    <cellStyle name="20% - Colore 5" xfId="703" builtinId="46" customBuiltin="1"/>
    <cellStyle name="20% - Colore 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Colore 1" xfId="688" builtinId="31" customBuiltin="1"/>
    <cellStyle name="40% - Colore 2" xfId="692" builtinId="35" customBuiltin="1"/>
    <cellStyle name="40% - Colore 3" xfId="696" builtinId="39" customBuiltin="1"/>
    <cellStyle name="40% - Colore 4" xfId="700" builtinId="43" customBuiltin="1"/>
    <cellStyle name="40% - Colore 5" xfId="704" builtinId="47" customBuiltin="1"/>
    <cellStyle name="40% - Colore 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Colore 1" xfId="689" builtinId="32" customBuiltin="1"/>
    <cellStyle name="60% - Colore 2" xfId="693" builtinId="36" customBuiltin="1"/>
    <cellStyle name="60% - Colore 3" xfId="697" builtinId="40" customBuiltin="1"/>
    <cellStyle name="60% - Colore 4" xfId="701" builtinId="44" customBuiltin="1"/>
    <cellStyle name="60% - Colore 5" xfId="705" builtinId="48" customBuiltin="1"/>
    <cellStyle name="60% - Colore 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olo" xfId="680" builtinId="22" customBuiltin="1"/>
    <cellStyle name="Calculation 2" xfId="32" xr:uid="{00000000-0005-0000-0000-00004E000000}"/>
    <cellStyle name="Calculation 2 2" xfId="622" xr:uid="{00000000-0005-0000-0000-00004F000000}"/>
    <cellStyle name="Cella collegata" xfId="681" builtinId="24" customBuiltin="1"/>
    <cellStyle name="Cella da controllare" xfId="682" builtinId="23" customBuiltin="1"/>
    <cellStyle name="Check Cell 2" xfId="33" xr:uid="{00000000-0005-0000-0000-000051000000}"/>
    <cellStyle name="Check Cell 2 2" xfId="623" xr:uid="{00000000-0005-0000-0000-000052000000}"/>
    <cellStyle name="Collegamento ipertestuale" xfId="831" builtinId="8"/>
    <cellStyle name="Colore 1" xfId="686" builtinId="29" customBuiltin="1"/>
    <cellStyle name="Colore 2" xfId="690" builtinId="33" customBuiltin="1"/>
    <cellStyle name="Colore 3" xfId="694" builtinId="37" customBuiltin="1"/>
    <cellStyle name="Colore 4" xfId="698" builtinId="41" customBuiltin="1"/>
    <cellStyle name="Colore 5" xfId="702" builtinId="45" customBuiltin="1"/>
    <cellStyle name="Colore 6" xfId="706"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eutrale" xfId="677" builtinId="28" customBuiltin="1"/>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rmale" xfId="0" builtinId="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esto avviso" xfId="683" builtinId="11" customBuiltin="1"/>
    <cellStyle name="Testo descrittivo" xfId="684" builtinId="53" customBuiltin="1"/>
    <cellStyle name="Title 2" xfId="588" xr:uid="{00000000-0005-0000-0000-0000BF020000}"/>
    <cellStyle name="Titolo" xfId="670" builtinId="15" customBuiltin="1"/>
    <cellStyle name="Titolo 1" xfId="671" builtinId="16" customBuiltin="1"/>
    <cellStyle name="Titolo 2" xfId="672" builtinId="17" customBuiltin="1"/>
    <cellStyle name="Titolo 3" xfId="673" builtinId="18" customBuiltin="1"/>
    <cellStyle name="Titolo 4" xfId="674" builtinId="19" customBuiltin="1"/>
    <cellStyle name="Total 2" xfId="589" xr:uid="{00000000-0005-0000-0000-0000C1020000}"/>
    <cellStyle name="Totale" xfId="685" builtinId="25" customBuiltin="1"/>
    <cellStyle name="Valore non valido" xfId="676" builtinId="27" customBuiltin="1"/>
    <cellStyle name="Valore valido" xfId="675" builtinId="26"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lucia.bassignani@inoxtirrenica.it" TargetMode="External"/><Relationship Id="rId2" Type="http://schemas.openxmlformats.org/officeDocument/2006/relationships/hyperlink" Target="mailto:sustainability@inoxtirrenica.it" TargetMode="External"/><Relationship Id="rId1" Type="http://schemas.openxmlformats.org/officeDocument/2006/relationships/hyperlink" Target="https://www.integritynext.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7"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5A7A4D50-6705-4206-A5B5-00E4ABC36397}"/>
    </customSheetView>
    <customSheetView guid="{C59130F4-2E03-5E48-94CE-6E4A0484DB9E}" showAutoFilter="1">
      <selection activeCell="E4" sqref="E4"/>
      <pageMargins left="0" right="0" top="0" bottom="0" header="0" footer="0"/>
      <pageSetup paperSize="9" orientation="portrait"/>
      <headerFooter alignWithMargins="0"/>
      <autoFilter ref="B1:N1" xr:uid="{BE08C52B-392B-4EF1-A40C-C0670618B635}"/>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B9F72D82-B2D4-44D6-A759-3B2384BEAB61}"/>
    </customSheetView>
    <customSheetView guid="{C59130F4-2E03-5E48-94CE-6E4A0484DB9E}" showAutoFilter="1">
      <selection activeCell="C1" sqref="C1:D65536"/>
      <pageMargins left="0" right="0" top="0" bottom="0" header="0" footer="0"/>
      <pageSetup orientation="portrait"/>
      <headerFooter alignWithMargins="0"/>
      <autoFilter ref="B1:C1" xr:uid="{E84E4590-D140-422B-A99F-7C5812E63E5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election activeCell="A80" sqref="A80"/>
    </sheetView>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16" zoomScaleNormal="100" workbookViewId="0">
      <selection activeCell="AE27" sqref="AE2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0" t="s">
        <v>20170</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4" t="s">
        <v>19</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v>
      </c>
      <c r="C10" s="111"/>
      <c r="D10" s="417" t="s">
        <v>20168</v>
      </c>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7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3"/>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3" t="s">
        <v>20171</v>
      </c>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3" t="s">
        <v>20161</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20172</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3" t="s">
        <v>20162</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3" t="s">
        <v>20173</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3" t="s">
        <v>20169</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20174</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3" t="s">
        <v>20175</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9">
        <v>45965</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6" t="s">
        <v>22</v>
      </c>
      <c r="E30" s="437"/>
      <c r="F30" s="8"/>
      <c r="G30" s="401"/>
      <c r="H30" s="402"/>
      <c r="I30" s="402"/>
      <c r="J30" s="403"/>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36" t="s">
        <v>25</v>
      </c>
      <c r="E31" s="437"/>
      <c r="F31" s="8"/>
      <c r="G31" s="401"/>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36" t="s">
        <v>22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36" t="s">
        <v>22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6" t="s">
        <v>25</v>
      </c>
      <c r="E35" s="437"/>
      <c r="F35" s="8"/>
      <c r="G35" s="401"/>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36"/>
      <c r="E42" s="437"/>
      <c r="F42" s="8"/>
      <c r="G42" s="401"/>
      <c r="H42" s="402"/>
      <c r="I42" s="402"/>
      <c r="J42" s="403"/>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6" t="s">
        <v>25</v>
      </c>
      <c r="E47" s="437"/>
      <c r="F47" s="8"/>
      <c r="G47" s="401"/>
      <c r="H47" s="402"/>
      <c r="I47" s="402"/>
      <c r="J47" s="403"/>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6"/>
      <c r="E54" s="437"/>
      <c r="F54" s="40"/>
      <c r="G54" s="401"/>
      <c r="H54" s="402"/>
      <c r="I54" s="402"/>
      <c r="J54" s="403"/>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6" t="s">
        <v>22</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6" t="s">
        <v>22</v>
      </c>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6"/>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6" t="s">
        <v>26</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6" t="s">
        <v>26</v>
      </c>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6"/>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6" t="s">
        <v>20163</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6" t="s">
        <v>20163</v>
      </c>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6"/>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6" t="s">
        <v>25</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6" t="s">
        <v>25</v>
      </c>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6"/>
      <c r="E102" s="437"/>
      <c r="F102" s="41"/>
      <c r="G102" s="401"/>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6" t="s">
        <v>22</v>
      </c>
      <c r="E103" s="437"/>
      <c r="F103" s="41"/>
      <c r="G103" s="401"/>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6" t="s">
        <v>22</v>
      </c>
      <c r="E107" s="437"/>
      <c r="F107" s="41"/>
      <c r="G107" s="401"/>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22</v>
      </c>
      <c r="E117" s="437"/>
      <c r="F117" s="49"/>
      <c r="G117" s="453" t="s">
        <v>20164</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6"/>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6" t="s">
        <v>22</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6" t="s">
        <v>22</v>
      </c>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22</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33</v>
      </c>
      <c r="E133" s="462"/>
      <c r="F133" s="49"/>
      <c r="G133" s="463" t="s">
        <v>20165</v>
      </c>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4"/>
      <c r="H136" s="464"/>
      <c r="I136" s="464"/>
      <c r="J136" s="464"/>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33" r:id="rId1" xr:uid="{75BDEAC8-9B71-4370-A8F9-A88C44BA2A23}"/>
    <hyperlink ref="D20" r:id="rId2" xr:uid="{56D09461-37C8-4785-9E53-17E0A0E4C2A2}"/>
    <hyperlink ref="D24" r:id="rId3" xr:uid="{2AADA070-95F0-4B12-9B97-1E193EDA20A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7" sqref="C7"/>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5" t="str">
        <f ca="1">OFFSET(L!$C$1,MATCH("Smelter List"&amp;ADDRESS(ROW(),COLUMN(),4),L!$A:$A,0)-1,SL,,)</f>
        <v>Link to "RMAP Conformant Smelter List"</v>
      </c>
      <c r="K2" s="466"/>
      <c r="L2" s="466"/>
      <c r="M2" s="466"/>
      <c r="N2" s="466"/>
      <c r="O2" s="466"/>
      <c r="P2" s="161"/>
      <c r="Q2" s="162"/>
      <c r="R2" s="163"/>
      <c r="S2" s="163"/>
      <c r="T2" s="163"/>
      <c r="AB2" s="310"/>
      <c r="AH2" s="129" t="s">
        <v>25</v>
      </c>
    </row>
    <row r="3" spans="1:34" s="16" customFormat="1" ht="249.6" customHeight="1">
      <c r="A3" s="200"/>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4"/>
      <c r="G3" s="468" t="str">
        <f ca="1">OFFSET(L!$C$1,MATCH("General"&amp;"Cpy",L!$A:$A,0)-1,SL,,)</f>
        <v>© 2025 Responsible Minerals Initiative. All rights reserved.</v>
      </c>
      <c r="H3" s="469"/>
      <c r="I3" s="470"/>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25.5">
      <c r="A5" s="196" t="s">
        <v>20166</v>
      </c>
      <c r="B5" s="302" t="s">
        <v>18684</v>
      </c>
      <c r="C5" s="151" t="s">
        <v>45</v>
      </c>
      <c r="D5" s="148"/>
      <c r="E5" s="148" t="str">
        <f ca="1">IF(ISERROR($V5),"",OFFSET('Smelter Look-up'!$D$4,$V5-4,0)&amp;"")</f>
        <v/>
      </c>
      <c r="F5" s="148">
        <f ca="1">IF(ISERROR($V5),"",OFFSET('Smelter Look-up'!$E$4,$V5-4,0))</f>
        <v>0</v>
      </c>
      <c r="G5" s="148">
        <f ca="1">IF(C5=$X$4,"Enter smelter details",IF(ISERROR($V5),"",OFFSET('Smelter Look-up'!$F$4,$V5-4,0)))</f>
        <v>0</v>
      </c>
      <c r="H5" s="204">
        <f ca="1">IF(ISERROR($V5),"",OFFSET('Smelter Look-up'!$G$4,$V5-4,0))</f>
        <v>0</v>
      </c>
      <c r="I5" s="205">
        <f ca="1">IF(ISERROR($V5),"",OFFSET('Smelter Look-up'!$H$4,$V5-4,0))</f>
        <v>0</v>
      </c>
      <c r="J5" s="205">
        <f ca="1">IF(ISERROR($V5),"",OFFSET('Smelter Look-up'!$I$4,$V5-4,0))</f>
        <v>0</v>
      </c>
      <c r="K5" s="149"/>
      <c r="L5" s="149"/>
      <c r="M5" s="149"/>
      <c r="N5" s="149"/>
      <c r="O5" s="149"/>
      <c r="P5" s="207"/>
      <c r="Q5" s="150"/>
      <c r="R5" s="148" t="str">
        <f ca="1">IF(ISERROR($V5),"",OFFSET('Smelter Look-up'!$C$4,$V5-4,0)&amp;"")</f>
        <v>Unknown</v>
      </c>
      <c r="S5" s="154" t="str">
        <f t="shared" ref="S5:S12" ca="1" si="0">IF(B5="","",IF(ISERROR(MATCH($E5,CL,0)),"Unknown",INDIRECT("'C'!$A$"&amp;MATCH($E5,CL,0)+1)))</f>
        <v>Unknown</v>
      </c>
      <c r="T5" s="154" t="str">
        <f ca="1">IF(B5="","",IF(ISERROR(MATCH($J5,SorP!$B$1:$B$6226,0)),"",INDIRECT("'SorP'!$A$"&amp;MATCH($S5&amp;$J5,SorP!C:C,0))))</f>
        <v/>
      </c>
      <c r="U5" s="167"/>
      <c r="V5" s="168">
        <f>IF(C5="",NA(),MATCH($B5&amp;$C5,'Smelter Look-up'!$J:$J,0))</f>
        <v>315</v>
      </c>
      <c r="X5" s="169">
        <f t="shared" ref="X5:X12" ca="1" si="1">IF(AND(C5="Smelter not listed",OR(LEN(D5)=0,LEN(E5)=0)),1,0)</f>
        <v>0</v>
      </c>
      <c r="AB5" s="312" t="str">
        <f t="shared" ref="AB5:AB12" si="2">IF(C5="","",B5)</f>
        <v>Copper</v>
      </c>
      <c r="AC5" s="169" t="str">
        <f>B5</f>
        <v>Copper</v>
      </c>
      <c r="AD5" s="169" t="str">
        <f>IF(C5="Smelter not listed",D5,C5)</f>
        <v>Smelter not yet identified</v>
      </c>
    </row>
    <row r="6" spans="1:34" s="169" customFormat="1" ht="25.5">
      <c r="A6" s="196" t="s">
        <v>20167</v>
      </c>
      <c r="B6" s="302" t="s">
        <v>18685</v>
      </c>
      <c r="C6" s="151" t="s">
        <v>45</v>
      </c>
      <c r="D6" s="148"/>
      <c r="E6" s="148" t="str">
        <f ca="1">IF(ISERROR($V6),"",OFFSET('Smelter Look-up'!$D$4,$V6-4,0)&amp;"")</f>
        <v/>
      </c>
      <c r="F6" s="148">
        <f ca="1">IF(ISERROR($V6),"",OFFSET('Smelter Look-up'!$E$4,$V6-4,0))</f>
        <v>0</v>
      </c>
      <c r="G6" s="148">
        <f ca="1">IF(C6=$X$4,"Enter smelter details",IF(ISERROR($V6),"",OFFSET('Smelter Look-up'!$F$4,$V6-4,0)))</f>
        <v>0</v>
      </c>
      <c r="H6" s="204">
        <f ca="1">IF(ISERROR($V6),"",OFFSET('Smelter Look-up'!$G$4,$V6-4,0))</f>
        <v>0</v>
      </c>
      <c r="I6" s="205">
        <f ca="1">IF(ISERROR($V6),"",OFFSET('Smelter Look-up'!$H$4,$V6-4,0))</f>
        <v>0</v>
      </c>
      <c r="J6" s="205">
        <f ca="1">IF(ISERROR($V6),"",OFFSET('Smelter Look-up'!$I$4,$V6-4,0))</f>
        <v>0</v>
      </c>
      <c r="K6" s="149"/>
      <c r="L6" s="149"/>
      <c r="M6" s="149"/>
      <c r="N6" s="149"/>
      <c r="O6" s="149"/>
      <c r="P6" s="207"/>
      <c r="Q6" s="150"/>
      <c r="R6" s="148" t="str">
        <f ca="1">IF(ISERROR($V6),"",OFFSET('Smelter Look-up'!$C$4,$V6-4,0)&amp;"")</f>
        <v>Unknown</v>
      </c>
      <c r="S6" s="154" t="str">
        <f t="shared" ca="1" si="0"/>
        <v>Unknown</v>
      </c>
      <c r="T6" s="154" t="str">
        <f ca="1">IF(B6="","",IF(ISERROR(MATCH($J6,SorP!$B$1:$B$6226,0)),"",INDIRECT("'SorP'!$A$"&amp;MATCH($S6&amp;$J6,SorP!C:C,0))))</f>
        <v/>
      </c>
      <c r="U6" s="167"/>
      <c r="V6" s="168">
        <f>IF(C6="",NA(),MATCH($B6&amp;$C6,'Smelter Look-up'!$J:$J,0))</f>
        <v>495</v>
      </c>
      <c r="X6" s="169">
        <f t="shared" ca="1" si="1"/>
        <v>0</v>
      </c>
      <c r="AB6" s="312" t="str">
        <f t="shared" si="2"/>
        <v>Nickel</v>
      </c>
      <c r="AC6" s="169" t="str">
        <f t="shared" ref="AC6:AC69" si="3">B6</f>
        <v>Nickel</v>
      </c>
      <c r="AD6" s="169" t="str">
        <f t="shared" ref="AD6:AD69" si="4">IF(C6="Smelter not listed",D6,C6)</f>
        <v>Smelter not yet identified</v>
      </c>
    </row>
    <row r="7" spans="1:34" s="169" customFormat="1" ht="20.25">
      <c r="A7" s="196"/>
      <c r="B7" s="302" t="str">
        <f>IF(LEN(A7)=0,"",INDEX('Smelter Look-up'!$A:$A,MATCH($A7,'Smelter Look-up'!$E:$E,0)))</f>
        <v/>
      </c>
      <c r="C7" s="151" t="str">
        <f>IF(LEN(A7)=0,"",INDEX('Smelter Look-up'!$C:$C,MATCH($A7,'Smelter Look-up'!$E:$E,0)))</f>
        <v/>
      </c>
      <c r="D7" s="148"/>
      <c r="E7" s="148" t="str">
        <f ca="1">IF(ISERROR($V7),"",OFFSET('Smelter Look-up'!$D$4,$V7-4,0)&amp;"")</f>
        <v/>
      </c>
      <c r="F7" s="148" t="str">
        <f ca="1">IF(ISERROR($V7),"",OFFSET('Smelter Look-up'!$E$4,$V7-4,0))</f>
        <v/>
      </c>
      <c r="G7" s="148" t="str">
        <f ca="1">IF(C7=$X$4,"Enter smelter details",IF(ISERROR($V7),"",OFFSET('Smelter Look-up'!$F$4,$V7-4,0)))</f>
        <v/>
      </c>
      <c r="H7" s="204" t="str">
        <f ca="1">IF(ISERROR($V7),"",OFFSET('Smelter Look-up'!$G$4,$V7-4,0))</f>
        <v/>
      </c>
      <c r="I7" s="205" t="str">
        <f ca="1">IF(ISERROR($V7),"",OFFSET('Smelter Look-up'!$H$4,$V7-4,0))</f>
        <v/>
      </c>
      <c r="J7" s="205" t="str">
        <f ca="1">IF(ISERROR($V7),"",OFFSET('Smelter Look-up'!$I$4,$V7-4,0))</f>
        <v/>
      </c>
      <c r="K7" s="149"/>
      <c r="L7" s="149"/>
      <c r="M7" s="149"/>
      <c r="N7" s="149"/>
      <c r="O7" s="149"/>
      <c r="P7" s="207"/>
      <c r="Q7" s="150"/>
      <c r="R7" s="148" t="str">
        <f ca="1">IF(ISERROR($V7),"",OFFSET('Smelter Look-up'!$C$4,$V7-4,0)&amp;"")</f>
        <v/>
      </c>
      <c r="S7" s="154" t="str">
        <f t="shared" ca="1" si="0"/>
        <v/>
      </c>
      <c r="T7" s="154" t="str">
        <f ca="1">IF(B7="","",IF(ISERROR(MATCH($J7,SorP!$B$1:$B$6226,0)),"",INDIRECT("'SorP'!$A$"&amp;MATCH($S7&amp;$J7,SorP!C:C,0))))</f>
        <v/>
      </c>
      <c r="U7" s="167"/>
      <c r="V7" s="168" t="e">
        <f>IF(C7="",NA(),MATCH($B7&amp;$C7,'Smelter Look-up'!$J:$J,0))</f>
        <v>#N/A</v>
      </c>
      <c r="X7" s="169">
        <f t="shared" ca="1" si="1"/>
        <v>0</v>
      </c>
      <c r="AB7" s="312" t="str">
        <f t="shared" si="2"/>
        <v/>
      </c>
      <c r="AC7" s="169" t="str">
        <f t="shared" si="3"/>
        <v/>
      </c>
      <c r="AD7" s="169" t="str">
        <f t="shared" si="4"/>
        <v/>
      </c>
    </row>
    <row r="8" spans="1:34" s="169" customFormat="1" ht="20.25">
      <c r="A8" s="196"/>
      <c r="B8" s="302" t="str">
        <f>IF(LEN(A8)=0,"",INDEX('Smelter Look-up'!$A:$A,MATCH($A8,'Smelter Look-up'!$E:$E,0)))</f>
        <v/>
      </c>
      <c r="C8" s="151" t="str">
        <f>IF(LEN(A8)=0,"",INDEX('Smelter Look-up'!$C:$C,MATCH($A8,'Smelter Look-up'!$E:$E,0)))</f>
        <v/>
      </c>
      <c r="D8" s="148"/>
      <c r="E8" s="148" t="str">
        <f ca="1">IF(ISERROR($V8),"",OFFSET('Smelter Look-up'!$D$4,$V8-4,0)&amp;"")</f>
        <v/>
      </c>
      <c r="F8" s="148" t="str">
        <f ca="1">IF(ISERROR($V8),"",OFFSET('Smelter Look-up'!$E$4,$V8-4,0))</f>
        <v/>
      </c>
      <c r="G8" s="148" t="str">
        <f ca="1">IF(C8=$X$4,"Enter smelter details",IF(ISERROR($V8),"",OFFSET('Smelter Look-up'!$F$4,$V8-4,0)))</f>
        <v/>
      </c>
      <c r="H8" s="204" t="str">
        <f ca="1">IF(ISERROR($V8),"",OFFSET('Smelter Look-up'!$G$4,$V8-4,0))</f>
        <v/>
      </c>
      <c r="I8" s="205" t="str">
        <f ca="1">IF(ISERROR($V8),"",OFFSET('Smelter Look-up'!$H$4,$V8-4,0))</f>
        <v/>
      </c>
      <c r="J8" s="205" t="str">
        <f ca="1">IF(ISERROR($V8),"",OFFSET('Smelter Look-up'!$I$4,$V8-4,0))</f>
        <v/>
      </c>
      <c r="K8" s="149"/>
      <c r="L8" s="149"/>
      <c r="M8" s="149"/>
      <c r="N8" s="149"/>
      <c r="O8" s="149"/>
      <c r="P8" s="207"/>
      <c r="Q8" s="150"/>
      <c r="R8" s="148" t="str">
        <f ca="1">IF(ISERROR($V8),"",OFFSET('Smelter Look-up'!$C$4,$V8-4,0)&amp;"")</f>
        <v/>
      </c>
      <c r="S8" s="154" t="str">
        <f t="shared" ca="1" si="0"/>
        <v/>
      </c>
      <c r="T8" s="154" t="str">
        <f ca="1">IF(B8="","",IF(ISERROR(MATCH($J8,SorP!$B$1:$B$6226,0)),"",INDIRECT("'SorP'!$A$"&amp;MATCH($S8&amp;$J8,SorP!C:C,0))))</f>
        <v/>
      </c>
      <c r="U8" s="167"/>
      <c r="V8" s="168" t="e">
        <f>IF(C8="",NA(),MATCH($B8&amp;$C8,'Smelter Look-up'!$J:$J,0))</f>
        <v>#N/A</v>
      </c>
      <c r="X8" s="169">
        <f t="shared" ca="1" si="1"/>
        <v>0</v>
      </c>
      <c r="AB8" s="312" t="str">
        <f t="shared" si="2"/>
        <v/>
      </c>
      <c r="AC8" s="169" t="str">
        <f t="shared" si="3"/>
        <v/>
      </c>
      <c r="AD8" s="169" t="str">
        <f t="shared" si="4"/>
        <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ca="1" si="0"/>
        <v/>
      </c>
      <c r="T10" s="154" t="str">
        <f ca="1">IF(B10="","",IF(ISERROR(MATCH($J10,SorP!$B$1:$B$6226,0)),"",INDIRECT("'SorP'!$A$"&amp;MATCH($S10&amp;$J10,SorP!C:C,0))))</f>
        <v/>
      </c>
      <c r="U10" s="167"/>
      <c r="V10" s="168" t="e">
        <f>IF(C10="",NA(),MATCH($B10&amp;$C10,'Smelter Look-up'!$J:$J,0))</f>
        <v>#N/A</v>
      </c>
      <c r="X10" s="169">
        <f t="shared" ca="1" si="1"/>
        <v>0</v>
      </c>
      <c r="AB10" s="312" t="str">
        <f t="shared" si="2"/>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0"/>
        <v/>
      </c>
      <c r="T12" s="154" t="str">
        <f ca="1">IF(B12="","",IF(ISERROR(MATCH($J12,SorP!$B$1:$B$6226,0)),"",INDIRECT("'SorP'!$A$"&amp;MATCH($S12&amp;$J12,SorP!C:C,0))))</f>
        <v/>
      </c>
      <c r="U12" s="167"/>
      <c r="V12" s="168" t="e">
        <f>IF(C12="",NA(),MATCH($B12&amp;$C12,'Smelter Look-up'!$J:$J,0))</f>
        <v>#N/A</v>
      </c>
      <c r="X12" s="169">
        <f t="shared" ca="1" si="1"/>
        <v>0</v>
      </c>
      <c r="AB12" s="312" t="str">
        <f t="shared" si="2"/>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ref="S13:S63" ca="1" si="5">IF(B13="","",IF(ISERROR(MATCH($E13,CL,0)),"Unknown",INDIRECT("'C'!$A$"&amp;MATCH($E13,CL,0)+1)))</f>
        <v/>
      </c>
      <c r="T13" s="154" t="str">
        <f ca="1">IF(B13="","",IF(ISERROR(MATCH($J13,SorP!$B$1:$B$6226,0)),"",INDIRECT("'SorP'!$A$"&amp;MATCH($S13&amp;$J13,SorP!C:C,0))))</f>
        <v/>
      </c>
      <c r="U13" s="167"/>
      <c r="V13" s="168" t="e">
        <f>IF(C13="",NA(),MATCH($B13&amp;$C13,'Smelter Look-up'!$J:$J,0))</f>
        <v>#N/A</v>
      </c>
      <c r="X13" s="169">
        <f t="shared" ref="X13:X62" ca="1" si="6">IF(AND(C13="Smelter not listed",OR(LEN(D13)=0,LEN(E13)=0)),1,0)</f>
        <v>0</v>
      </c>
      <c r="AB13" s="312" t="str">
        <f t="shared" ref="AB13:AB69" si="7">IF(C13="","",B13)</f>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Inox Tirrenica srl</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Sale of stainless steel and aluminum fasteners.</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Alessandro Mazzolani</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sustainability@inoxtirrenica.it</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+39.0541.794398</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Lucia Bassignani</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lucia.bassignani@inoxtirrenica.it</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45965</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Unknown</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No</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No</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The mineral sourcing policy is that of the parent group and is published here: https://www.wuerth.com/wuerth-group/Company/Sustainability/Sustainability-2024.php</v>
      </c>
      <c r="C96" s="78" t="str">
        <f ca="1">IF(H96=1,J96,I96)</f>
        <v>Complete</v>
      </c>
      <c r="D96" s="320" t="str">
        <f>IF(H96=1,"Click here to answer question (C)","")</f>
        <v/>
      </c>
      <c r="E96" s="16" t="s">
        <v>15</v>
      </c>
      <c r="F96" s="83">
        <f>IF(AND(F95=1,B95="Yes"),1,0)</f>
        <v>0</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No</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List'!AB$5:AB$2504,A114)&gt;0),0,1)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C5" sqref="C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2" t="str">
        <f ca="1">OFFSET(L!$C$1,MATCH("Mine List"&amp;ADDRESS(ROW(),COLUMN(),4),L!$A:$A,0)-1,SL,,)</f>
        <v>TO BEGIN:</v>
      </c>
      <c r="C2" s="472" t="s">
        <v>19178</v>
      </c>
      <c r="D2" s="472" t="s">
        <v>19178</v>
      </c>
      <c r="E2" s="324"/>
      <c r="F2" s="324"/>
      <c r="G2" s="325"/>
      <c r="H2" s="473"/>
      <c r="I2" s="474"/>
      <c r="J2" s="474"/>
      <c r="K2" s="474"/>
      <c r="L2" s="474"/>
      <c r="M2" s="474"/>
      <c r="N2" s="326"/>
      <c r="O2" s="326"/>
    </row>
    <row r="3" spans="1:19" s="322" customFormat="1" ht="93.95" customHeight="1" thickBot="1">
      <c r="A3" s="358"/>
      <c r="B3" s="475"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19178</v>
      </c>
      <c r="D3" s="475" t="s">
        <v>19178</v>
      </c>
      <c r="E3" s="476" t="s">
        <v>19176</v>
      </c>
      <c r="F3" s="476"/>
      <c r="G3" s="477"/>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t="s">
        <v>18684</v>
      </c>
      <c r="B5" s="360" t="s">
        <v>45</v>
      </c>
      <c r="C5" s="360"/>
      <c r="D5" s="360"/>
      <c r="E5" s="360"/>
      <c r="F5" s="360"/>
      <c r="G5" s="361"/>
      <c r="H5" s="361"/>
      <c r="I5" s="362"/>
      <c r="J5" s="362"/>
      <c r="K5" s="362"/>
      <c r="L5" s="362"/>
      <c r="M5" s="362"/>
      <c r="N5" s="337" t="str">
        <f t="shared" ref="N5:N68" ca="1" si="0">IF(A5="","",IF(ISERROR(MATCH($F5,CL,0)),"Unknown",INDIRECT("'C'!$A$"&amp;MATCH($F5,CL,0)+1)))</f>
        <v>Unknown</v>
      </c>
      <c r="O5" s="337" t="s">
        <v>19177</v>
      </c>
      <c r="P5" s="338"/>
      <c r="Q5" s="339" t="str">
        <f t="shared" ref="Q5:Q68" si="1">A5&amp;B5</f>
        <v>CopperSmelter not yet identified</v>
      </c>
      <c r="R5" s="339" t="b">
        <f t="shared" ref="R5:R68" si="2">OR(ISBLANK(B5),ISBLANK(C5))</f>
        <v>1</v>
      </c>
      <c r="S5" s="339" t="str">
        <f t="shared" ref="S5:S68" si="3">IF(R5,"",A5&amp;"+")</f>
        <v/>
      </c>
    </row>
    <row r="6" spans="1:19" s="339" customFormat="1" ht="20.100000000000001" customHeight="1">
      <c r="A6" s="302" t="s">
        <v>18685</v>
      </c>
      <c r="B6" s="334" t="s">
        <v>45</v>
      </c>
      <c r="C6" s="334"/>
      <c r="D6" s="334"/>
      <c r="E6" s="334"/>
      <c r="F6" s="334"/>
      <c r="G6" s="335"/>
      <c r="H6" s="335"/>
      <c r="I6" s="336"/>
      <c r="J6" s="336"/>
      <c r="K6" s="336"/>
      <c r="L6" s="336"/>
      <c r="M6" s="336"/>
      <c r="N6" s="337" t="str">
        <f t="shared" ca="1" si="0"/>
        <v>Unknown</v>
      </c>
      <c r="O6" s="337" t="s">
        <v>19177</v>
      </c>
      <c r="P6" s="338"/>
      <c r="Q6" s="339" t="str">
        <f t="shared" si="1"/>
        <v>NickelSmelter not yet identified</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9" t="str">
        <f ca="1">OFFSET(L!$C$1,MATCH("Product List"&amp;ADDRESS(ROW(),COLUMN(),4),L!$A:$A,0)-1,SL,,)</f>
        <v>Completion required only if reporting level "Product (or List of Products)" selected on the 'Declaration' worksheet.</v>
      </c>
      <c r="B1" s="480"/>
      <c r="C1" s="480"/>
      <c r="D1" s="480"/>
      <c r="E1" s="480"/>
      <c r="F1" s="480"/>
      <c r="G1" s="106"/>
    </row>
    <row r="2" spans="1:37">
      <c r="A2" s="19"/>
      <c r="B2" s="108"/>
      <c r="C2" s="108"/>
      <c r="D2" s="108"/>
      <c r="E2" s="108"/>
      <c r="F2"/>
      <c r="G2" s="20"/>
    </row>
    <row r="3" spans="1:37">
      <c r="A3" s="19"/>
      <c r="B3" s="108"/>
      <c r="C3" s="108"/>
      <c r="D3" s="108"/>
      <c r="E3" s="108"/>
      <c r="F3" s="108"/>
      <c r="G3" s="20"/>
    </row>
    <row r="4" spans="1:37" ht="15.75" customHeight="1">
      <c r="A4" s="19"/>
      <c r="B4" s="478" t="s">
        <v>47</v>
      </c>
      <c r="C4" s="478"/>
      <c r="D4" s="478"/>
      <c r="E4" s="478"/>
      <c r="F4" s="478"/>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1" t="str">
        <f ca="1">OFFSET(L!$C$1,MATCH("General"&amp;"Cpy",L!$A:$A,0)-1,SL,,)</f>
        <v>© 2025 Responsible Minerals Initiative. All rights reserved.</v>
      </c>
      <c r="C1001" s="481"/>
      <c r="D1001" s="481"/>
      <c r="E1001" s="481"/>
      <c r="F1001" s="481"/>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95"/>
  <sheetViews>
    <sheetView zoomScaleNormal="100" workbookViewId="0">
      <pane ySplit="4" topLeftCell="A431"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hidden="1">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hidden="1">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hidden="1">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hidden="1">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hidden="1">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hidden="1">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hidden="1">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hidden="1">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hidden="1">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hidden="1">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hidden="1">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hidden="1">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hidden="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hidden="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hidden="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hidden="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hidden="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hidden="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hidden="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hidden="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hidden="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hidden="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hidden="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hidden="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hidden="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hidden="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hidden="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hidden="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hidden="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hidden="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hidden="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hidden="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hidden="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hidden="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hidden="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hidden="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hidden="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hidden="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hidden="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hidden="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hidden="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hidden="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hidden="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hidden="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hidden="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hidden="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hidden="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hidden="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hidden="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hidden="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hidden="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hidden="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hidden="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hidden="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hidden="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hidden="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hidden="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hidden="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hidden="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hidden="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hidden="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hidden="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hidden="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hidden="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hidden="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hidden="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hidden="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hidden="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hidden="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hidden="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hidden="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hidden="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hidden="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hidden="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hidden="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hidden="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hidden="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hidden="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hidden="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hidden="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hidden="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hidden="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hidden="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hidden="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hidden="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hidden="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hidden="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hidden="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hidden="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hidden="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hidden="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hidden="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hidden="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hidden="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hidden="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hidden="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hidden="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hidden="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hidden="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hidden="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hidden="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hidden="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hidden="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hidden="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hidden="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hidden="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hidden="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hidden="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hidden="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hidden="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hidden="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hidden="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hidden="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hidden="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hidden="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hidden="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hidden="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hidden="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hidden="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hidden="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hidden="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hidden="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hidden="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hidden="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hidden="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hidden="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hidden="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hidden="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hidden="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hidden="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hidden="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hidden="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hidden="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hidden="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hidden="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hidden="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hidden="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hidden="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hidden="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hidden="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hidden="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hidden="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hidden="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hidden="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hidden="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hidden="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hidden="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hidden="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hidden="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hidden="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hidden="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hidden="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hidden="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hidden="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hidden="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hidden="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hidden="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hidden="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hidden="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hidden="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hidden="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hidden="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hidden="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hidden="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hidden="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hidden="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hidden="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hidden="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hidden="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hidden="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hidden="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hidden="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hidden="1">
      <c r="A177" s="155" t="s">
        <v>40</v>
      </c>
      <c r="B177" s="155" t="s">
        <v>298</v>
      </c>
      <c r="H177" s="156"/>
      <c r="J177" s="155" t="str">
        <f t="shared" si="4"/>
        <v>CobaltSmelter not listed</v>
      </c>
      <c r="K177" s="155" t="str">
        <f t="shared" si="5"/>
        <v>CobaltSmelter not listed</v>
      </c>
    </row>
    <row r="178" spans="1:11" hidden="1">
      <c r="A178" s="155" t="s">
        <v>40</v>
      </c>
      <c r="B178" s="155" t="s">
        <v>45</v>
      </c>
      <c r="C178" s="155" t="s">
        <v>26</v>
      </c>
      <c r="H178" s="156"/>
      <c r="J178" s="155" t="str">
        <f t="shared" si="4"/>
        <v>CobaltSmelter not yet identified</v>
      </c>
      <c r="K178" s="155" t="str">
        <f t="shared" si="5"/>
        <v>CobaltSmelter not yet identified</v>
      </c>
    </row>
    <row r="179" spans="1:11" hidden="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hidden="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hidden="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hidden="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hidden="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hidden="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hidden="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hidden="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hidden="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hidden="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hidden="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hidden="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hidden="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hidden="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hidden="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hidden="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hidden="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hidden="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hidden="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hidden="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hidden="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hidden="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hidden="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hidden="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hidden="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hidden="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hidden="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hidden="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hidden="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hidden="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hidden="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hidden="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hidden="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hidden="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hidden="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hidden="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hidden="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hidden="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hidden="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hidden="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hidden="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hidden="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hidden="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hidden="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hidden="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hidden="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hidden="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hidden="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hidden="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hidden="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hidden="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hidden="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hidden="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hidden="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hidden="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hidden="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hidden="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hidden="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hidden="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hidden="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hidden="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hidden="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hidden="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hidden="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hidden="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hidden="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hidden="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hidden="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hidden="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hidden="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hidden="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hidden="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hidden="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hidden="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hidden="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hidden="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hidden="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hidden="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hidden="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hidden="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hidden="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hidden="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hidden="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hidden="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hidden="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hidden="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hidden="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hidden="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hidden="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hidden="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hidden="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hidden="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hidden="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hidden="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hidden="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hidden="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hidden="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hidden="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hidden="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hidden="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hidden="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hidden="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hidden="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hidden="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hidden="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hidden="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hidden="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hidden="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hidden="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hidden="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hidden="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hidden="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hidden="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hidden="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hidden="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hidden="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hidden="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hidden="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hidden="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hidden="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hidden="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hidden="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hidden="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hidden="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hidden="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hidden="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hidden="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hidden="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hidden="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hidden="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hidden="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hidden="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hidden="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hidden="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hidden="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hidden="1">
      <c r="A314" s="155" t="s">
        <v>18684</v>
      </c>
      <c r="B314" s="155" t="s">
        <v>298</v>
      </c>
      <c r="H314" s="283"/>
      <c r="I314" s="283"/>
      <c r="J314" s="155" t="str">
        <f t="shared" si="8"/>
        <v>CopperSmelter not listed</v>
      </c>
      <c r="K314" s="155" t="str">
        <f t="shared" si="9"/>
        <v>CopperSmelter not listed</v>
      </c>
    </row>
    <row r="315" spans="1:11" hidden="1">
      <c r="A315" s="155" t="s">
        <v>18684</v>
      </c>
      <c r="B315" s="155" t="s">
        <v>45</v>
      </c>
      <c r="C315" s="155" t="s">
        <v>26</v>
      </c>
      <c r="H315" s="283"/>
      <c r="I315" s="283"/>
      <c r="J315" s="155" t="str">
        <f t="shared" si="8"/>
        <v>CopperSmelter not yet identified</v>
      </c>
      <c r="K315" s="155" t="str">
        <f t="shared" si="9"/>
        <v>CopperSmelter not yet identified</v>
      </c>
    </row>
    <row r="316" spans="1:11" hidden="1">
      <c r="A316" s="155" t="s">
        <v>18686</v>
      </c>
      <c r="B316" s="155" t="s">
        <v>298</v>
      </c>
      <c r="H316" s="283"/>
      <c r="I316" s="283"/>
      <c r="J316" s="155" t="str">
        <f t="shared" ref="J316:J317" si="10">A316&amp;B316</f>
        <v>GraphiteSmelter not listed</v>
      </c>
      <c r="K316" s="155" t="str">
        <f t="shared" ref="K316:K317" si="11">A316&amp;B316</f>
        <v>GraphiteSmelter not listed</v>
      </c>
    </row>
    <row r="317" spans="1:11" hidden="1">
      <c r="A317" s="155" t="s">
        <v>18686</v>
      </c>
      <c r="B317" s="155" t="s">
        <v>45</v>
      </c>
      <c r="C317" s="155" t="s">
        <v>26</v>
      </c>
      <c r="H317" s="283"/>
      <c r="I317" s="283"/>
      <c r="J317" s="155" t="str">
        <f t="shared" si="10"/>
        <v>GraphiteSmelter not yet identified</v>
      </c>
      <c r="K317" s="155" t="str">
        <f t="shared" si="11"/>
        <v>GraphiteSmelter not yet identified</v>
      </c>
    </row>
    <row r="318" spans="1:11" hidden="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hidden="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hidden="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hidden="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hidden="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hidden="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hidden="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hidden="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hidden="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hidden="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hidden="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hidden="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hidden="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hidden="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hidden="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hidden="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hidden="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hidden="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hidden="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hidden="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hidden="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hidden="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hidden="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hidden="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hidden="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hidden="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hidden="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hidden="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hidden="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hidden="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hidden="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hidden="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hidden="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hidden="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hidden="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hidden="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hidden="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hidden="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hidden="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hidden="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hidden="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hidden="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hidden="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hidden="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hidden="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hidden="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hidden="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hidden="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hidden="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hidden="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hidden="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hidden="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hidden="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hidden="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hidden="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hidden="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hidden="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hidden="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hidden="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hidden="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hidden="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hidden="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hidden="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hidden="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hidden="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hidden="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hidden="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hidden="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hidden="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hidden="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hidden="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hidden="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hidden="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hidden="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hidden="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hidden="1">
      <c r="A393" s="155" t="s">
        <v>18687</v>
      </c>
      <c r="B393" s="155" t="s">
        <v>298</v>
      </c>
      <c r="H393" s="283"/>
      <c r="I393" s="283"/>
      <c r="J393" s="155" t="str">
        <f t="shared" si="14"/>
        <v>LithiumSmelter not listed</v>
      </c>
      <c r="K393" s="155" t="str">
        <f t="shared" si="15"/>
        <v>LithiumSmelter not listed</v>
      </c>
    </row>
    <row r="394" spans="1:11" hidden="1">
      <c r="A394" s="155" t="s">
        <v>18687</v>
      </c>
      <c r="B394" s="155" t="s">
        <v>45</v>
      </c>
      <c r="C394" s="155" t="s">
        <v>26</v>
      </c>
      <c r="H394" s="283"/>
      <c r="I394" s="283"/>
      <c r="J394" s="155" t="str">
        <f t="shared" si="14"/>
        <v>LithiumSmelter not yet identified</v>
      </c>
      <c r="K394" s="155" t="str">
        <f t="shared" si="15"/>
        <v>LithiumSmelter not yet identified</v>
      </c>
    </row>
    <row r="395" spans="1:11" hidden="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hidden="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hidden="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hidden="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hidden="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hidden="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hidden="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hidden="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hidden="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hidden="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hidden="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hidden="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hidden="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hidden="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hidden="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hidden="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hidden="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hidden="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hidden="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hidden="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hidden="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hidden="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hidden="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hidden="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hidden="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hidden="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hidden="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hidden="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hidden="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hidden="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hidden="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hidden="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hidden="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hidden="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hidden="1">
      <c r="A429" s="155" t="s">
        <v>41</v>
      </c>
      <c r="B429" s="155" t="s">
        <v>298</v>
      </c>
      <c r="H429" s="283"/>
      <c r="I429" s="283"/>
      <c r="J429" s="155" t="str">
        <f t="shared" si="14"/>
        <v>MicaSmelter not listed</v>
      </c>
      <c r="K429" s="155" t="str">
        <f t="shared" si="15"/>
        <v>MicaSmelter not listed</v>
      </c>
    </row>
    <row r="430" spans="1:11" hidden="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95" xr:uid="{00000000-0001-0000-0700-000000000000}">
    <filterColumn colId="0">
      <filters>
        <filter val="Nickel"/>
      </filters>
    </filterColumn>
  </autoFilter>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Declaration!Area_stampa</vt:lpstr>
      <vt:lpstr>CL</vt:lpstr>
      <vt:lpstr>'Smelter List'!dropX</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MAZZOLANI, ALESSANDRO</cp:lastModifiedBy>
  <cp:revision/>
  <dcterms:created xsi:type="dcterms:W3CDTF">2010-06-21T21:00:23Z</dcterms:created>
  <dcterms:modified xsi:type="dcterms:W3CDTF">2025-11-04T09:53:40Z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