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10.67.11.3\pubblica\WEB_MARKETING\tirrenica\qualità_sostenibilità\dichiarazioni\conflict_mineral\"/>
    </mc:Choice>
  </mc:AlternateContent>
  <xr:revisionPtr revIDLastSave="0" documentId="8_{9F9BE845-A170-4C1A-82F4-1D063C2E7FB5}"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V6" i="5"/>
  <c r="J6"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F42" i="6"/>
  <c r="F53" i="6"/>
  <c r="F64" i="6"/>
  <c r="F75" i="6"/>
  <c r="H75" i="6"/>
  <c r="I75" i="6"/>
  <c r="C75" i="6"/>
  <c r="J73"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F32" i="6"/>
  <c r="H32" i="6"/>
  <c r="C32" i="6"/>
  <c r="I31" i="6"/>
  <c r="J31" i="6"/>
  <c r="F31" i="6"/>
  <c r="H31" i="6"/>
  <c r="C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c r="J86" i="6"/>
  <c r="F86" i="6"/>
  <c r="H86" i="6"/>
  <c r="I86" i="6"/>
  <c r="C86" i="6"/>
  <c r="J85" i="6"/>
  <c r="F85" i="6"/>
  <c r="H85" i="6"/>
  <c r="I85" i="6"/>
  <c r="C85" i="6"/>
  <c r="J77" i="6"/>
  <c r="J76" i="6"/>
  <c r="H76" i="6"/>
  <c r="I76" i="6"/>
  <c r="C76" i="6"/>
  <c r="J66" i="6"/>
  <c r="J65" i="6"/>
  <c r="H65" i="6"/>
  <c r="I65" i="6"/>
  <c r="C65" i="6"/>
  <c r="J64" i="6"/>
  <c r="H64" i="6"/>
  <c r="I64" i="6"/>
  <c r="C64" i="6"/>
  <c r="J63" i="6"/>
  <c r="H63" i="6"/>
  <c r="I63" i="6"/>
  <c r="C63" i="6"/>
  <c r="J55" i="6"/>
  <c r="J54" i="6"/>
  <c r="H54" i="6"/>
  <c r="I54" i="6"/>
  <c r="C54" i="6"/>
  <c r="J53" i="6"/>
  <c r="H53" i="6"/>
  <c r="I53" i="6"/>
  <c r="C53" i="6"/>
  <c r="J52" i="6"/>
  <c r="H52" i="6"/>
  <c r="I52" i="6"/>
  <c r="C52" i="6"/>
  <c r="J51" i="6"/>
  <c r="H51" i="6"/>
  <c r="I51" i="6"/>
  <c r="C51" i="6"/>
  <c r="J44" i="6"/>
  <c r="J43" i="6"/>
  <c r="H43" i="6"/>
  <c r="I43" i="6"/>
  <c r="C43" i="6"/>
  <c r="J42" i="6"/>
  <c r="H42" i="6"/>
  <c r="I42" i="6"/>
  <c r="C42" i="6"/>
  <c r="J41" i="6"/>
  <c r="H41" i="6"/>
  <c r="I41" i="6"/>
  <c r="C41" i="6"/>
  <c r="D112" i="6"/>
  <c r="C107" i="6"/>
  <c r="C106" i="6"/>
  <c r="C105" i="6"/>
  <c r="C104" i="6"/>
  <c r="I103" i="6"/>
  <c r="J103" i="6"/>
  <c r="I102" i="6"/>
  <c r="J102" i="6"/>
  <c r="F102" i="6"/>
  <c r="H102" i="6"/>
  <c r="C102" i="6"/>
  <c r="I101" i="6"/>
  <c r="J101" i="6"/>
  <c r="F101" i="6"/>
  <c r="H101" i="6"/>
  <c r="C101" i="6"/>
  <c r="I100" i="6"/>
  <c r="J100" i="6"/>
  <c r="F100" i="6"/>
  <c r="H100" i="6"/>
  <c r="C100" i="6"/>
  <c r="C92" i="6"/>
  <c r="C91" i="6"/>
  <c r="C90" i="6"/>
  <c r="C89" i="6"/>
  <c r="I88" i="6"/>
  <c r="I84" i="6"/>
  <c r="J84" i="6"/>
  <c r="F84" i="6"/>
  <c r="H84" i="6"/>
  <c r="C84" i="6"/>
  <c r="C81" i="6"/>
  <c r="C80" i="6"/>
  <c r="C79" i="6"/>
  <c r="C78" i="6"/>
  <c r="I77" i="6"/>
  <c r="C70" i="6"/>
  <c r="C69" i="6"/>
  <c r="C68" i="6"/>
  <c r="C67" i="6"/>
  <c r="I66" i="6"/>
  <c r="I62" i="6"/>
  <c r="J62" i="6"/>
  <c r="H62" i="6"/>
  <c r="C62" i="6"/>
  <c r="C59" i="6"/>
  <c r="C58" i="6"/>
  <c r="C57" i="6"/>
  <c r="C56" i="6"/>
  <c r="I55" i="6"/>
  <c r="C48" i="6"/>
  <c r="C47" i="6"/>
  <c r="C46" i="6"/>
  <c r="C45" i="6"/>
  <c r="I44" i="6"/>
  <c r="I40" i="6"/>
  <c r="J40" i="6"/>
  <c r="H40" i="6"/>
  <c r="C40" i="6"/>
  <c r="C26" i="6"/>
  <c r="C25" i="6"/>
  <c r="C24" i="6"/>
  <c r="C23" i="6"/>
  <c r="I22" i="6"/>
  <c r="J22" i="6"/>
  <c r="I21" i="6"/>
  <c r="J21" i="6"/>
  <c r="H21" i="6"/>
  <c r="C21" i="6"/>
  <c r="J7" i="6"/>
  <c r="J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H18" i="6"/>
  <c r="C18" i="6"/>
  <c r="I20" i="6"/>
  <c r="J20" i="6"/>
  <c r="H20" i="6"/>
  <c r="C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G5"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G6" i="5"/>
  <c r="J8" i="5"/>
  <c r="I8" i="5"/>
  <c r="I6" i="5"/>
  <c r="AB1073" i="5"/>
  <c r="AD1073" i="5"/>
  <c r="AB1102" i="5"/>
  <c r="AD1102" i="5"/>
  <c r="AB1494" i="5"/>
  <c r="AD1494" i="5"/>
  <c r="AB1806" i="5"/>
  <c r="AD1806" i="5"/>
  <c r="AB2110" i="5"/>
  <c r="AD2110" i="5"/>
  <c r="E12" i="5"/>
  <c r="X12" i="5"/>
  <c r="R12" i="5"/>
  <c r="E11" i="5"/>
  <c r="X11" i="5"/>
  <c r="J11" i="5"/>
  <c r="R11" i="5"/>
  <c r="E8" i="5"/>
  <c r="X8" i="5"/>
  <c r="R8" i="5"/>
  <c r="J7" i="5"/>
  <c r="H7" i="5"/>
  <c r="I7" i="5"/>
  <c r="E6" i="5"/>
  <c r="X6" i="5"/>
  <c r="R6" i="5"/>
  <c r="AB1478" i="5"/>
  <c r="AD1478" i="5"/>
  <c r="AB1505" i="5"/>
  <c r="AD1505" i="5"/>
  <c r="AB1518" i="5"/>
  <c r="AD1518" i="5"/>
  <c r="AB1734" i="5"/>
  <c r="AD1734" i="5"/>
  <c r="AB1870" i="5"/>
  <c r="AD1870" i="5"/>
  <c r="E5"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S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G117" i="6"/>
  <c r="H117"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18" i="6"/>
  <c r="H118" i="6"/>
  <c r="G119" i="6"/>
  <c r="H119" i="6"/>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G124" i="6" a="1"/>
  <c r="G124" i="6"/>
  <c r="H124" i="6"/>
  <c r="X50" i="5"/>
  <c r="X45" i="4"/>
  <c r="Y45" i="4"/>
  <c r="W44" i="4"/>
  <c r="X44" i="4"/>
  <c r="W43" i="4"/>
  <c r="AC48" i="4"/>
  <c r="AB47" i="4"/>
  <c r="AC47" i="4"/>
  <c r="AA46" i="4"/>
  <c r="AB46" i="4"/>
  <c r="C66" i="6"/>
  <c r="D66" i="6"/>
  <c r="H77" i="6"/>
  <c r="F88" i="6"/>
  <c r="H88" i="6"/>
  <c r="H125" i="6"/>
  <c r="D2" i="6"/>
  <c r="D124" i="6"/>
  <c r="Y44" i="4"/>
  <c r="Z44" i="4"/>
  <c r="X43"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<sst xmlns="http://schemas.openxmlformats.org/spreadsheetml/2006/main" count="29412" uniqueCount="20366">
  <si>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</si>
  <si>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</si>
  <si>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</si>
  <si>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</si>
  <si>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</si>
  <si>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</si>
  <si>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</si>
  <si>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</si>
  <si>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</si>
  <si>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</si>
  <si>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</si>
  <si>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</si>
  <si>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</si>
  <si>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</si>
  <si>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</si>
  <si>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</si>
  <si>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</si>
  <si>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</si>
  <si>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</si>
  <si>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</si>
  <si>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</si>
  <si>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</si>
  <si>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</si>
  <si>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</si>
  <si>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</si>
  <si>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</si>
  <si>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</si>
  <si>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</si>
  <si>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</si>
  <si>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</si>
  <si>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</si>
  <si>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</si>
  <si>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</si>
  <si>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</si>
  <si>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</si>
  <si>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</si>
  <si>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</si>
  <si>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</si>
  <si>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</si>
  <si>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</si>
  <si>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</si>
  <si>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</si>
  <si>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</si>
  <si>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</si>
  <si>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</si>
  <si>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</si>
  <si>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</si>
  <si>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</si>
  <si>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</si>
  <si>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</si>
  <si>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</si>
  <si>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</si>
  <si>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</si>
  <si>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</si>
  <si>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</si>
  <si>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</si>
  <si>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</si>
  <si>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</si>
  <si>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</si>
  <si>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</si>
  <si>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</si>
  <si>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</si>
  <si>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</si>
  <si>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</si>
  <si>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</si>
  <si>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</si>
  <si>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</si>
  <si>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</si>
  <si>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</si>
  <si>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</si>
  <si>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</si>
  <si>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</si>
  <si>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</si>
  <si>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</si>
  <si>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</si>
  <si>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</si>
  <si>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</si>
  <si>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</si>
  <si>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</si>
  <si>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</si>
  <si>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</si>
  <si>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</si>
  <si>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</si>
  <si>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</si>
  <si>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</si>
  <si>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</si>
  <si>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</si>
  <si>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</si>
  <si>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</si>
  <si>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</si>
  <si>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</si>
  <si>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</si>
  <si>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</si>
  <si>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</si>
  <si>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</si>
  <si>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</si>
  <si>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</si>
  <si>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</si>
  <si>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</si>
  <si>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</si>
  <si>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</si>
  <si>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</si>
  <si>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</si>
  <si>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</si>
  <si>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</si>
  <si>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</si>
  <si>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</si>
  <si>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</si>
  <si>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</si>
  <si>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</si>
  <si>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</si>
  <si>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</si>
  <si>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</si>
  <si>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</si>
  <si>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</si>
  <si>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</si>
  <si>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</si>
  <si>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</si>
  <si>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</si>
  <si>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</si>
  <si>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</si>
  <si>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</si>
  <si>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</si>
  <si>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</si>
  <si>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</si>
  <si>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</si>
  <si>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</si>
  <si>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</si>
  <si>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</si>
  <si>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</si>
  <si>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</si>
  <si>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</si>
  <si>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</si>
  <si>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</si>
  <si>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</si>
  <si>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</si>
  <si>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</si>
  <si>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</si>
  <si>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</si>
  <si>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</si>
  <si>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</si>
  <si>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</si>
  <si>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</si>
  <si>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</si>
  <si>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</si>
  <si>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</si>
  <si>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</si>
  <si>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</si>
  <si>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</si>
  <si>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</si>
  <si>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</si>
  <si>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</si>
  <si>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</si>
  <si>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</si>
  <si>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</si>
  <si>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</si>
  <si>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</si>
  <si>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</si>
  <si>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</si>
  <si>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</si>
  <si>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</si>
  <si>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</si>
  <si>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</si>
  <si>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</si>
  <si>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</si>
  <si>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</si>
  <si>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</si>
  <si>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</si>
  <si>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</si>
  <si>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</si>
  <si>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</si>
  <si>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</si>
  <si>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</si>
  <si>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</si>
  <si>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</si>
  <si>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</si>
  <si>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</si>
  <si>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</si>
  <si>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</si>
  <si>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</si>
  <si>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</si>
  <si>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</si>
  <si>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</si>
  <si>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</si>
  <si>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</si>
  <si>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</si>
  <si>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</si>
  <si>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</si>
  <si>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</si>
  <si>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</si>
  <si>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</si>
  <si>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</si>
  <si>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</si>
  <si>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</si>
  <si>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</si>
  <si>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</si>
  <si>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</si>
  <si>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</si>
  <si>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</si>
  <si>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</si>
  <si>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</si>
  <si>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</si>
  <si>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</si>
  <si>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</si>
  <si>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</si>
  <si>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</si>
  <si>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</si>
  <si>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</si>
  <si>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</si>
  <si>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</si>
  <si>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</si>
  <si>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</si>
  <si>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</si>
  <si>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</si>
  <si>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</si>
  <si>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</si>
  <si>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</si>
  <si>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</si>
  <si>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</si>
  <si>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</si>
  <si>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</si>
  <si>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</si>
  <si>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</si>
  <si>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</si>
  <si>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</si>
  <si>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</si>
  <si>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</si>
  <si>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</si>
  <si>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</si>
  <si>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</si>
  <si>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</si>
  <si>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</si>
  <si>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</si>
  <si>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</si>
  <si>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</si>
  <si>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</si>
  <si>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</si>
  <si>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</si>
  <si>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</si>
  <si>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</si>
  <si>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</si>
  <si>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</si>
  <si>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</si>
  <si>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</si>
  <si>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</si>
  <si>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</si>
  <si>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</si>
  <si>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</si>
  <si>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</si>
  <si>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</si>
  <si>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</si>
  <si>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</si>
  <si>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</si>
  <si>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</si>
  <si>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</si>
  <si>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</si>
  <si>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</si>
  <si>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</si>
  <si>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</si>
  <si>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</si>
  <si>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</si>
  <si>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</si>
  <si>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</si>
  <si>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</si>
  <si>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</si>
  <si>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</si>
  <si>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</si>
  <si>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</si>
  <si>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</si>
  <si>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</si>
  <si>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</si>
  <si>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</si>
  <si>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</si>
  <si>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</si>
  <si>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</si>
  <si>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</si>
  <si>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</si>
  <si>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</si>
  <si>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</si>
  <si>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</si>
  <si>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</si>
  <si>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</si>
  <si>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</si>
  <si>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</si>
  <si>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</si>
  <si>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</si>
  <si>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</si>
  <si>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</si>
  <si>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</si>
  <si>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</si>
  <si>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</si>
  <si>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</si>
  <si>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</si>
  <si>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</si>
  <si>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</si>
  <si>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</si>
  <si>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</si>
  <si>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</si>
  <si>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</si>
  <si>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</si>
  <si>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</si>
  <si>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</si>
  <si>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</si>
  <si>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</si>
  <si>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</si>
  <si>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</si>
  <si>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</si>
  <si>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</si>
  <si>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</si>
  <si>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</si>
  <si>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</si>
  <si>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</si>
  <si>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</si>
  <si>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</si>
  <si>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</si>
  <si>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</si>
  <si>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</si>
  <si>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</si>
  <si>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</si>
  <si>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</si>
  <si>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</si>
  <si>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</si>
  <si>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</si>
  <si>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</si>
  <si>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</si>
  <si>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</si>
  <si>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</si>
  <si>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</si>
  <si>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</si>
  <si>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</si>
  <si>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</si>
  <si>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</si>
  <si>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</si>
  <si>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</si>
  <si>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</si>
  <si>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</si>
  <si>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</si>
  <si>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</si>
  <si>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</si>
  <si>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</si>
  <si>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</si>
  <si>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</si>
  <si>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</si>
  <si>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</si>
  <si>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</si>
  <si>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</si>
  <si>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</si>
  <si>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</si>
  <si>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</si>
  <si>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</si>
  <si>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</si>
  <si>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</si>
  <si>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</si>
  <si>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</si>
  <si>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</si>
  <si>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</si>
  <si>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</si>
  <si>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</si>
  <si>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</si>
  <si>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</si>
  <si>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</si>
  <si>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</si>
  <si>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</si>
  <si>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</si>
  <si>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</si>
  <si>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</si>
  <si>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</si>
  <si>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</si>
  <si>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</si>
  <si>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</si>
  <si>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</si>
  <si>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</si>
  <si>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</si>
  <si>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</si>
  <si>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</si>
  <si>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</si>
  <si>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</si>
  <si>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</si>
  <si>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</si>
  <si>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</si>
  <si>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</si>
  <si>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</si>
  <si>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</si>
  <si>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</si>
  <si>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</si>
  <si>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</si>
  <si>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</si>
  <si>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</si>
  <si>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</si>
  <si>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</si>
  <si>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</si>
  <si>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</si>
  <si>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</si>
  <si>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</si>
  <si>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</si>
  <si>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</si>
  <si>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</si>
  <si>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</si>
  <si>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</si>
  <si>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</si>
  <si>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</si>
  <si>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</si>
  <si>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</si>
  <si>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</si>
  <si>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</si>
  <si>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</si>
  <si>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</si>
  <si>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</si>
  <si>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</si>
  <si>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</si>
  <si>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</si>
  <si>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</si>
  <si>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</si>
  <si>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</si>
  <si>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</si>
  <si>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</si>
  <si>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</si>
  <si>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</si>
  <si>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</si>
  <si>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</si>
  <si>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</si>
  <si>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</si>
  <si>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</si>
  <si>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</si>
  <si>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</si>
  <si>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</si>
  <si>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</si>
  <si>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</si>
  <si>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</si>
  <si>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</si>
  <si>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</si>
  <si>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</si>
  <si>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</si>
  <si>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</si>
  <si>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</si>
  <si>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</si>
  <si>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</si>
  <si>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</si>
  <si>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</si>
  <si>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</si>
  <si>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</si>
  <si>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</si>
  <si>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</si>
  <si>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</si>
  <si>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</si>
  <si>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</si>
  <si>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</si>
  <si>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</si>
  <si>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</si>
  <si>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</si>
  <si>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</si>
  <si>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</si>
  <si>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</si>
  <si>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</si>
  <si>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</si>
  <si>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</si>
  <si>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</si>
  <si>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</si>
  <si>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</si>
  <si>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</si>
  <si>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</si>
  <si>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</si>
  <si>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</si>
  <si>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</si>
  <si>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</si>
  <si>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</si>
  <si>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</si>
  <si>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</si>
  <si>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</si>
  <si>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</si>
  <si>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</si>
  <si>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</si>
  <si>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</si>
  <si>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</si>
  <si>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</si>
  <si>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</si>
  <si>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</si>
  <si>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</si>
  <si>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</si>
  <si>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</si>
  <si>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</si>
  <si>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</si>
  <si>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</si>
  <si>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</si>
  <si>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</si>
  <si>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</si>
  <si>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</si>
  <si>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</si>
  <si>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</si>
  <si>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</si>
  <si>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</si>
  <si>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</si>
  <si>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</si>
  <si>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</si>
  <si>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</si>
  <si>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</si>
  <si>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</si>
  <si>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</si>
  <si>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</si>
  <si>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</si>
  <si>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</si>
  <si>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</si>
  <si>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</si>
  <si>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</si>
  <si>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</si>
  <si>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</si>
  <si>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</si>
  <si>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</si>
  <si>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</si>
  <si>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</si>
  <si>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</si>
  <si>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</si>
  <si>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</si>
  <si>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</si>
  <si>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</si>
  <si>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</si>
  <si>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</si>
  <si>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</si>
  <si>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</si>
  <si>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</si>
  <si>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</si>
  <si>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</si>
  <si>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</si>
  <si>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</si>
  <si>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</si>
  <si>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</si>
  <si>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</si>
  <si>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</si>
  <si>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</si>
  <si>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</si>
  <si>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</si>
  <si>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</si>
  <si>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</si>
  <si>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</si>
  <si>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</si>
  <si>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</si>
  <si>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</si>
  <si>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</si>
  <si>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</si>
  <si>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</si>
  <si>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</si>
  <si>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</si>
  <si>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</si>
  <si>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</si>
  <si>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</si>
  <si>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</si>
  <si>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</si>
  <si>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</si>
  <si>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</si>
  <si>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</si>
  <si>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</si>
  <si>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</si>
  <si>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</si>
  <si>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</si>
  <si>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</si>
  <si>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</si>
  <si>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</si>
  <si>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</si>
  <si>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</si>
  <si>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</si>
  <si>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</si>
  <si>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</si>
  <si>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</si>
  <si>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</si>
  <si>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</si>
  <si>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</si>
  <si>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</si>
  <si>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</si>
  <si>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</si>
  <si>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</si>
  <si>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</si>
  <si>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</si>
  <si>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</si>
  <si>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</si>
  <si>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</si>
  <si>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</si>
  <si>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</si>
  <si>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</si>
  <si>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</si>
  <si>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</si>
  <si>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</si>
  <si>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</si>
  <si>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</si>
  <si>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</si>
  <si>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</si>
  <si>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</si>
  <si>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</si>
  <si>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</si>
  <si>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</si>
  <si>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</si>
  <si>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</si>
  <si>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</si>
  <si>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</si>
  <si>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</si>
  <si>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</si>
  <si>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</si>
  <si>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</si>
  <si>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</si>
  <si>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</si>
  <si>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</si>
  <si>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</si>
  <si>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</si>
  <si>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</si>
  <si>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</si>
  <si>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</si>
  <si>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</si>
  <si>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</si>
  <si>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</si>
  <si>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</si>
  <si>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</si>
  <si>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</si>
  <si>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</si>
  <si>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</si>
  <si>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</si>
  <si>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</si>
  <si>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</si>
  <si>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</si>
  <si>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</si>
  <si>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</si>
  <si>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</si>
  <si>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</si>
  <si>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</si>
  <si>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</si>
  <si>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</si>
  <si>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</si>
  <si>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</si>
  <si>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</si>
  <si>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</si>
  <si>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</si>
  <si>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</si>
  <si>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</si>
  <si>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</si>
  <si>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</si>
  <si>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</si>
  <si>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</si>
  <si>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</si>
  <si>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</si>
  <si>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</si>
  <si>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</si>
  <si>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</si>
  <si>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</si>
  <si>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</si>
  <si>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</si>
  <si>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</si>
  <si>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</si>
  <si>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</si>
  <si>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</si>
  <si>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</si>
  <si>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</si>
  <si>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</si>
  <si>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</si>
  <si>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</si>
  <si>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</si>
  <si>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</si>
  <si>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</si>
  <si>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</si>
  <si>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</si>
  <si>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</si>
  <si>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</si>
  <si>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</si>
  <si>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</si>
  <si>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</si>
  <si>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</si>
  <si>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</si>
  <si>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</si>
  <si>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</si>
  <si>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</si>
  <si>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</si>
  <si>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</si>
  <si>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</si>
  <si>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</si>
  <si>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</si>
  <si>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</si>
  <si>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</si>
  <si>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</si>
  <si>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</si>
  <si>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</si>
  <si>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</si>
  <si>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</si>
  <si>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</si>
  <si>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</si>
  <si>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</si>
  <si>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</si>
  <si>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</si>
  <si>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</si>
  <si>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</si>
  <si>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</si>
  <si>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</si>
  <si>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</si>
  <si>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</si>
  <si>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</si>
  <si>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</si>
  <si>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</si>
  <si>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</si>
  <si>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</si>
  <si>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</si>
  <si>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</si>
  <si>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</si>
  <si>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</si>
  <si>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</si>
  <si>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</si>
  <si>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</si>
  <si>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</si>
  <si>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</si>
  <si>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</si>
  <si>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</si>
  <si>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</si>
  <si>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</si>
  <si>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</si>
  <si>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</si>
  <si>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</si>
  <si>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</si>
  <si>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</si>
  <si>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</si>
  <si>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</si>
  <si>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</si>
  <si>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</si>
  <si>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</si>
  <si>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</si>
  <si>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</si>
  <si>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</si>
  <si>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</si>
  <si>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</si>
  <si>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</si>
  <si>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</si>
  <si>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</si>
  <si>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</si>
  <si>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</si>
  <si>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</si>
  <si>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</si>
  <si>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</si>
  <si>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</si>
  <si>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</si>
  <si>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</si>
  <si>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</si>
  <si>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</si>
  <si>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</si>
  <si>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</si>
  <si>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</si>
  <si>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</si>
  <si>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</si>
  <si>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</si>
  <si>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</si>
  <si>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</si>
  <si>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</si>
  <si>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</si>
  <si>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</si>
  <si>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</si>
  <si>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</si>
  <si>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</si>
  <si>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</si>
  <si>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</si>
  <si>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</si>
  <si>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</si>
  <si>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</si>
  <si>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</si>
  <si>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</si>
  <si>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</si>
  <si>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</si>
  <si>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</si>
  <si>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</si>
  <si>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</si>
  <si>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</si>
  <si>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</si>
  <si>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</si>
  <si>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</si>
  <si>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</si>
  <si>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</si>
  <si>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</si>
  <si>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</si>
  <si>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</si>
  <si>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</si>
  <si>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</si>
  <si>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</si>
  <si>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</si>
  <si>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</si>
  <si>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</si>
  <si>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</si>
  <si>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</si>
  <si>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</si>
  <si>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</si>
  <si>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</si>
  <si>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</si>
  <si>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</si>
  <si>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</si>
  <si>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</si>
  <si>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</si>
  <si>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</si>
  <si>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</si>
  <si>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</si>
  <si>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</si>
  <si>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</si>
  <si>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</si>
  <si>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</si>
  <si>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</si>
  <si>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</si>
  <si>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</si>
  <si>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</si>
  <si>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</si>
  <si>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</si>
  <si>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</si>
  <si>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</si>
  <si>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</si>
  <si>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</si>
  <si>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</si>
  <si>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</si>
  <si>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</si>
  <si>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</si>
  <si>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</si>
  <si>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</si>
  <si>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</si>
  <si>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</si>
  <si>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</si>
  <si>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</si>
  <si>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</si>
  <si>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</si>
  <si>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</si>
  <si>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</si>
  <si>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</si>
  <si>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</si>
  <si>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</si>
  <si>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</si>
  <si>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</si>
  <si>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</si>
  <si>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</si>
  <si>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</si>
  <si>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</si>
  <si>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</si>
  <si>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</si>
  <si>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</si>
  <si>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</si>
  <si>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</si>
  <si>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</si>
  <si>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</si>
  <si>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</si>
  <si>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</si>
  <si>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</si>
  <si>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</si>
  <si>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</si>
  <si>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</si>
  <si>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</si>
  <si>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</si>
  <si>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</si>
  <si>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</si>
  <si>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</si>
  <si>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</si>
  <si>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</si>
  <si>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</si>
  <si>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</si>
  <si>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</si>
  <si>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</si>
  <si>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</si>
  <si>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</si>
  <si>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</si>
  <si>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</si>
  <si>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</si>
  <si>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</si>
  <si>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</si>
  <si>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</si>
  <si>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</si>
  <si>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</si>
  <si>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</si>
  <si>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</si>
  <si>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</si>
  <si>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</si>
  <si>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</si>
  <si>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</si>
  <si>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</si>
  <si>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</si>
  <si>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</si>
  <si>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</si>
  <si>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</si>
  <si>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</si>
  <si>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</si>
  <si>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</si>
  <si>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</si>
  <si>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</si>
  <si>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</si>
  <si>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</si>
  <si>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</si>
  <si>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</si>
  <si>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</si>
  <si>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</si>
  <si>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</si>
  <si>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</si>
  <si>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</si>
  <si>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</si>
  <si>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</si>
  <si>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</si>
  <si>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</si>
  <si>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</si>
  <si>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</si>
  <si>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</si>
  <si>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</si>
  <si>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</si>
  <si>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</si>
  <si>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</si>
  <si>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</si>
  <si>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</si>
  <si>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</si>
  <si>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</si>
  <si>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</si>
  <si>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</si>
  <si>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</si>
  <si>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</si>
  <si>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</si>
  <si>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</si>
  <si>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</si>
  <si>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</si>
  <si>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</si>
  <si>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</si>
  <si>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</si>
  <si>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</si>
  <si>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</si>
  <si>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</si>
  <si>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</si>
  <si>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</si>
  <si>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</si>
  <si>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</si>
  <si>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</si>
  <si>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</si>
  <si>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</si>
  <si>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</si>
  <si>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</si>
  <si>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</si>
  <si>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</si>
  <si>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</si>
  <si>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</si>
  <si>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</si>
  <si>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</si>
  <si>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</si>
  <si>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</si>
  <si>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</si>
  <si>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</si>
  <si>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</si>
  <si>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</si>
  <si>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</si>
  <si>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</si>
  <si>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</si>
  <si>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</si>
  <si>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</si>
  <si>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</si>
  <si>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</si>
  <si>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</si>
  <si>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</si>
  <si>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</si>
  <si>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</si>
  <si>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</si>
  <si>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</si>
  <si>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</si>
  <si>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</si>
  <si>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</si>
  <si>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</si>
  <si>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</si>
  <si>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</si>
  <si>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</si>
  <si>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</si>
  <si>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</si>
  <si>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</si>
  <si>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</si>
  <si>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</si>
  <si>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</si>
  <si>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</si>
  <si>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</si>
  <si>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</si>
  <si>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</si>
  <si>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</si>
  <si>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</si>
  <si>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</si>
  <si>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</si>
  <si>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</si>
  <si>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</si>
  <si>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</si>
  <si>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</si>
  <si>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</si>
  <si>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</si>
  <si>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</si>
  <si>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</si>
  <si>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</si>
  <si>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</si>
  <si>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</si>
  <si>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</si>
  <si>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</si>
  <si>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</si>
  <si>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</si>
  <si>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</si>
  <si>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</si>
  <si>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</si>
  <si>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</si>
  <si>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</si>
  <si>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</si>
  <si>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</si>
  <si>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</si>
  <si>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</si>
  <si>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</si>
  <si>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</si>
  <si>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</si>
  <si>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</si>
  <si>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</si>
  <si>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</si>
  <si>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</si>
  <si>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</si>
  <si>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</si>
  <si>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</si>
  <si>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</si>
  <si>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</si>
  <si>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</si>
  <si>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</si>
  <si>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</si>
  <si>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</si>
  <si>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</si>
  <si>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</si>
  <si>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</si>
  <si>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</si>
  <si>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</si>
  <si>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</si>
  <si>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</si>
  <si>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</si>
  <si>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</si>
  <si>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</si>
  <si>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</si>
  <si>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</si>
  <si>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</si>
  <si>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</si>
  <si>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</si>
  <si>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</si>
  <si>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</si>
  <si>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</si>
  <si>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</si>
  <si>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</si>
  <si>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</si>
  <si>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</si>
  <si>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</si>
  <si>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</si>
  <si>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</si>
  <si>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</si>
  <si>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</si>
  <si>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</si>
  <si>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</si>
  <si>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</si>
  <si>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</si>
  <si>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</si>
  <si>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</si>
  <si>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</si>
  <si>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</si>
  <si>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</si>
  <si>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</si>
  <si>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</si>
  <si>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</si>
  <si>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</si>
  <si>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</si>
  <si>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</si>
  <si>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</si>
  <si>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</si>
  <si>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</si>
  <si>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</si>
  <si>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</si>
  <si>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</si>
  <si>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</si>
  <si>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</si>
  <si>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</si>
  <si>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</si>
  <si>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</si>
  <si>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</si>
  <si>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</si>
  <si>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</si>
  <si>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</si>
  <si>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</si>
  <si>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</si>
  <si>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</si>
  <si>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</si>
  <si>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</si>
  <si>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</si>
  <si>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</si>
  <si>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</si>
  <si>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</si>
  <si>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</si>
  <si>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</si>
  <si>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</si>
  <si>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</si>
  <si>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</si>
  <si>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</si>
  <si>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</si>
  <si>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</si>
  <si>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</si>
  <si>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</si>
  <si>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</si>
  <si>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</si>
  <si>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</si>
  <si>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</si>
  <si>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</si>
  <si>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</si>
  <si>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</si>
  <si>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</si>
  <si>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</si>
  <si>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</si>
  <si>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</si>
  <si>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</si>
  <si>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</si>
  <si>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</si>
  <si>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</si>
  <si>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</si>
  <si>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</si>
  <si>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</si>
  <si>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</si>
  <si>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</si>
  <si>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</si>
  <si>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</si>
  <si>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</si>
  <si>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</si>
  <si>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</si>
  <si>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</si>
  <si>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</si>
  <si>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</si>
  <si>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</si>
  <si>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</si>
  <si>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</si>
  <si>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</si>
  <si>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</si>
  <si>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</si>
  <si>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</si>
  <si>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</si>
  <si>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</si>
  <si>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</si>
  <si>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</si>
  <si>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</si>
  <si>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</si>
  <si>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</si>
  <si>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</si>
  <si>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</si>
  <si>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</si>
  <si>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</si>
  <si>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</si>
  <si>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</si>
  <si>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</si>
  <si>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</si>
  <si>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</si>
  <si>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</si>
  <si>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</si>
  <si>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</si>
  <si>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</si>
  <si>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</si>
  <si>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</si>
  <si>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</si>
  <si>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</si>
  <si>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</si>
  <si>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</si>
  <si>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</si>
  <si>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</si>
  <si>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</si>
  <si>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</si>
  <si>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</si>
  <si>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</si>
  <si>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</si>
  <si>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</si>
  <si>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</si>
  <si>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</si>
  <si>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</si>
  <si>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</si>
  <si>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</si>
  <si>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</si>
  <si>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</si>
  <si>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</si>
  <si>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</si>
  <si>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</si>
  <si>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</si>
  <si>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</si>
  <si>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</si>
  <si>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</si>
  <si>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</si>
  <si>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</si>
  <si>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</si>
  <si>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</si>
  <si>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</si>
  <si>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</si>
  <si>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</si>
  <si>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</si>
  <si>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</si>
  <si>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</si>
  <si>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</si>
  <si>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</si>
  <si>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</si>
  <si>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</si>
  <si>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</si>
  <si>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</si>
  <si>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</si>
  <si>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</si>
  <si>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</si>
  <si>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</si>
  <si>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</si>
  <si>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</si>
  <si>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</si>
  <si>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</si>
  <si>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</si>
  <si>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</si>
  <si>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</si>
  <si>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</si>
  <si>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</si>
  <si>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</si>
  <si>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</si>
  <si>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</si>
  <si>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</si>
  <si>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</si>
  <si>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</si>
  <si>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</si>
  <si>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</si>
  <si>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</si>
  <si>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</si>
  <si>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</si>
  <si>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</si>
  <si>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</si>
  <si>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</si>
  <si>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</si>
  <si>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</si>
  <si>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</si>
  <si>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</si>
  <si>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</si>
  <si>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</si>
  <si>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</si>
  <si>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</si>
  <si>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</si>
  <si>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</si>
  <si>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</si>
  <si>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</si>
  <si>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</si>
  <si>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</si>
  <si>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</si>
  <si>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</si>
  <si>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</si>
  <si>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</si>
  <si>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</si>
  <si>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</si>
  <si>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</si>
  <si>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</si>
  <si>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</si>
  <si>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</si>
  <si>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</si>
  <si>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</si>
  <si>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</si>
  <si>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</si>
  <si>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</si>
  <si>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</si>
  <si>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</si>
  <si>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</si>
  <si>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</si>
  <si>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</si>
  <si>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</si>
  <si>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</si>
  <si>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</si>
  <si>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</si>
  <si>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</si>
  <si>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</si>
  <si>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</si>
  <si>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</si>
  <si>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</si>
  <si>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</si>
  <si>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</si>
  <si>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</si>
  <si>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</si>
  <si>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</si>
  <si>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</si>
  <si>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</si>
  <si>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</si>
  <si>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</si>
  <si>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</si>
  <si>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</si>
  <si>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</si>
  <si>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</si>
  <si>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</si>
  <si>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</si>
  <si>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</si>
  <si>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</si>
  <si>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</si>
  <si>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</si>
  <si>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</si>
  <si>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</si>
  <si>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</si>
  <si>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</si>
  <si>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</si>
  <si>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</si>
  <si>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</si>
  <si>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</si>
  <si>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</si>
  <si>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</si>
  <si>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</si>
  <si>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</si>
  <si>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</si>
  <si>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</si>
  <si>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</si>
  <si>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</si>
  <si>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</si>
  <si>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</si>
  <si>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</si>
  <si>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</si>
  <si>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</si>
  <si>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</si>
  <si>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</si>
  <si>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</si>
  <si>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</si>
  <si>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</si>
  <si>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</si>
  <si>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</si>
  <si>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</si>
  <si>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</si>
  <si>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</si>
  <si>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</si>
  <si>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</si>
  <si>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</si>
  <si>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</si>
  <si>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</si>
  <si>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</si>
  <si>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</si>
  <si>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</si>
  <si>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</si>
  <si>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</si>
  <si>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</si>
  <si>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</si>
  <si>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</si>
  <si>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</si>
  <si>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</si>
  <si>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</si>
  <si>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</si>
  <si>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</si>
  <si>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</si>
  <si>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</si>
  <si>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</si>
  <si>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</si>
  <si>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</si>
  <si>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</si>
  <si>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</si>
  <si>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</si>
  <si>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</si>
  <si>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</si>
  <si>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</si>
  <si>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</si>
  <si>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</si>
  <si>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</si>
  <si>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</si>
  <si>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</si>
  <si>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</si>
  <si>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</si>
  <si>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</si>
  <si>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</si>
  <si>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</si>
  <si>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</si>
  <si>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</si>
  <si>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</si>
  <si>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</si>
  <si>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</si>
  <si>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</si>
  <si>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</si>
  <si>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</si>
  <si>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</si>
  <si>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</si>
  <si>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</si>
  <si>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</si>
  <si>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</si>
  <si>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</si>
  <si>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</si>
  <si>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</si>
  <si>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</si>
  <si>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</si>
  <si>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</si>
  <si>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</si>
  <si>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</si>
  <si>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</si>
  <si>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</si>
  <si>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</si>
  <si>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</si>
  <si>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</si>
  <si>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</si>
  <si>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</si>
  <si>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</si>
  <si>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</si>
  <si>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</si>
  <si>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</si>
  <si>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</si>
  <si>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</si>
  <si>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</si>
  <si>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</si>
  <si>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</si>
  <si>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</si>
  <si>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</si>
  <si>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</si>
  <si>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</si>
  <si>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</si>
  <si>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</si>
  <si>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</si>
  <si>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</si>
  <si>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</si>
  <si>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</si>
  <si>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</si>
  <si>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</si>
  <si>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</si>
  <si>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</si>
  <si>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</si>
  <si>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</si>
  <si>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</si>
  <si>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</si>
  <si>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</si>
  <si>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</si>
  <si>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</si>
  <si>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</si>
  <si>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</si>
  <si>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</si>
  <si>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</si>
  <si>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</si>
  <si>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</si>
  <si>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</si>
  <si>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</si>
  <si>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</si>
  <si>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</si>
  <si>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</si>
  <si>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</si>
  <si>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</si>
  <si>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</si>
  <si>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</si>
  <si>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</si>
  <si>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</si>
  <si>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</si>
  <si>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</si>
  <si>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</si>
  <si>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</si>
  <si>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</si>
  <si>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</si>
  <si>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</si>
  <si>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</si>
  <si>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</si>
  <si>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</si>
  <si>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</si>
  <si>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</si>
  <si>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</si>
  <si>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</si>
  <si>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</si>
  <si>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</si>
  <si>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</si>
  <si>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</si>
  <si>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</si>
  <si>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</si>
  <si>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</si>
  <si>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</si>
  <si>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</si>
  <si>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</si>
  <si>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</si>
  <si>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</si>
  <si>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</si>
  <si>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</si>
  <si>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</si>
  <si>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</si>
  <si>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</si>
  <si>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</si>
  <si>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</si>
  <si>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</si>
  <si>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</si>
  <si>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</si>
  <si>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</si>
  <si>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</si>
  <si>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</si>
  <si>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</si>
  <si>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</si>
  <si>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</si>
  <si>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</si>
  <si>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</si>
  <si>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</si>
  <si>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</si>
  <si>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</si>
  <si>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</si>
  <si>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</si>
  <si>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</si>
  <si>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</si>
  <si>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</si>
  <si>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</si>
  <si>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</si>
  <si>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</si>
  <si>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</si>
  <si>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</si>
  <si>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</si>
  <si>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</si>
  <si>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</si>
  <si>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</si>
  <si>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</si>
  <si>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</si>
  <si>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</si>
  <si>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</si>
  <si>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</si>
  <si>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</si>
  <si>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</si>
  <si>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</si>
  <si>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</si>
  <si>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</si>
  <si>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</si>
  <si>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</si>
  <si>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</si>
  <si>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</si>
  <si>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</si>
  <si>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</si>
  <si>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</si>
  <si>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</si>
  <si>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</si>
  <si>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</si>
  <si>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</si>
  <si>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</si>
  <si>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</si>
  <si>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</si>
  <si>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</si>
  <si>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</si>
  <si>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</si>
  <si>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</si>
  <si>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</si>
  <si>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</si>
  <si>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</si>
  <si>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</si>
  <si>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</si>
  <si>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</si>
  <si>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</si>
  <si>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</si>
  <si>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</si>
  <si>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</si>
  <si>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</si>
  <si>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</si>
  <si>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</si>
  <si>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</si>
  <si>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</si>
  <si>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</si>
  <si>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</si>
  <si>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</si>
  <si>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</si>
  <si>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</si>
  <si>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</si>
  <si>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</si>
  <si>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</si>
  <si>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</si>
  <si>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</si>
  <si>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</si>
  <si>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</si>
  <si>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</si>
  <si>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</si>
  <si>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</si>
  <si>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</si>
  <si>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</si>
  <si>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</si>
  <si>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</si>
  <si>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</si>
  <si>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</si>
  <si>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</si>
  <si>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</si>
  <si>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</si>
  <si>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</si>
  <si>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</si>
  <si>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</si>
  <si>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</si>
  <si>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</si>
  <si>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</si>
  <si>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</si>
  <si>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</si>
  <si>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</si>
  <si>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</si>
  <si>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</si>
  <si>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</si>
  <si>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</si>
  <si>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</si>
  <si>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</si>
  <si>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</si>
  <si>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</si>
  <si>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</si>
  <si>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</si>
  <si>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</si>
  <si>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</si>
  <si>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</si>
  <si>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</si>
  <si>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</si>
  <si>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</si>
  <si>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</si>
  <si>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</si>
  <si>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</si>
  <si>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</si>
  <si>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</si>
  <si>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</si>
  <si>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</si>
  <si>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</si>
  <si>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</si>
  <si>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</si>
  <si>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</si>
  <si>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</si>
  <si>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</si>
  <si>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</si>
  <si>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</si>
  <si>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</si>
  <si>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</si>
  <si>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</si>
  <si>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</si>
  <si>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</si>
  <si>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</si>
  <si>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</si>
  <si>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</si>
  <si>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</si>
  <si>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</si>
  <si>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</si>
  <si>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</si>
  <si>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</si>
  <si>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</si>
  <si>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</si>
  <si>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</si>
  <si>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</si>
  <si>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</si>
  <si>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</si>
  <si>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</si>
  <si>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</si>
  <si>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</si>
  <si>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</si>
  <si>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</si>
  <si>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</si>
  <si>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</si>
  <si>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</si>
  <si>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</si>
  <si>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</si>
  <si>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</si>
  <si>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</si>
  <si>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</si>
  <si>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</si>
  <si>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</si>
  <si>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</si>
  <si>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</si>
  <si>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</si>
  <si>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</si>
  <si>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</si>
  <si>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</si>
  <si>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</si>
  <si>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</si>
  <si>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</si>
  <si>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</si>
  <si>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</si>
  <si>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</si>
  <si>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</si>
  <si>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</si>
  <si>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</si>
  <si>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</si>
  <si>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</si>
  <si>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</si>
  <si>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</si>
  <si>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</si>
  <si>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</si>
  <si>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</si>
  <si>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</si>
  <si>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</si>
  <si>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</si>
  <si>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</si>
  <si>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</si>
  <si>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</si>
  <si>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</si>
  <si>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</si>
  <si>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</si>
  <si>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</si>
  <si>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</si>
  <si>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</si>
  <si>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</si>
  <si>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</si>
  <si>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</si>
  <si>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</si>
  <si>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</si>
  <si>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</si>
  <si>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</si>
  <si>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</si>
  <si>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</si>
  <si>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</si>
  <si>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</si>
  <si>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</si>
  <si>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</si>
  <si>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</si>
  <si>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</si>
  <si>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</si>
  <si>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</si>
  <si>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</si>
  <si>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</si>
  <si>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</si>
  <si>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</si>
  <si>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</si>
  <si>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</si>
  <si>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</si>
  <si>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</si>
  <si>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</si>
  <si>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</si>
  <si>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</si>
  <si>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</si>
  <si>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</si>
  <si>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</si>
  <si>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</si>
  <si>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</si>
  <si>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</si>
  <si>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</si>
  <si>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</si>
  <si>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</si>
  <si>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</si>
  <si>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</si>
  <si>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</si>
  <si>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</si>
  <si>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</si>
  <si>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</si>
  <si>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</si>
  <si>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</si>
  <si>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</si>
  <si>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</si>
  <si>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</si>
  <si>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</si>
  <si>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</si>
  <si>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</si>
  <si>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</si>
  <si>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</si>
  <si>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</si>
  <si>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</si>
  <si>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</si>
  <si>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</si>
  <si>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</si>
  <si>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</si>
  <si>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</si>
  <si>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</si>
  <si>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</si>
  <si>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</si>
  <si>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</si>
  <si>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</si>
  <si>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</si>
  <si>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</si>
  <si>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</si>
  <si>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</si>
  <si>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</si>
  <si>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</si>
  <si>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</si>
  <si>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</si>
  <si>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</si>
  <si>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</si>
  <si>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</si>
  <si>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</si>
  <si>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</si>
  <si>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</si>
  <si>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</si>
  <si>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</si>
  <si>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</si>
  <si>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</si>
  <si>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</si>
  <si>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</si>
  <si>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</si>
  <si>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</si>
  <si>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</si>
  <si>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</si>
  <si>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</si>
  <si>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</si>
  <si>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</si>
  <si>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</si>
  <si>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</si>
  <si>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</si>
  <si>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</si>
  <si>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</si>
  <si>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</si>
  <si>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</si>
  <si>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</si>
  <si>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</si>
  <si>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</si>
  <si>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</si>
  <si>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</si>
  <si>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</si>
  <si>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</si>
  <si>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</si>
  <si>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</si>
  <si>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</si>
  <si>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</si>
  <si>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</si>
  <si>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</si>
  <si>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</si>
  <si>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</si>
  <si>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</si>
  <si>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</si>
  <si>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</si>
  <si>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</si>
  <si>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</si>
  <si>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</si>
  <si>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</si>
  <si>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</si>
  <si>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</si>
  <si>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</si>
  <si>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</si>
  <si>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</si>
  <si>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</si>
  <si>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</si>
  <si>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</si>
  <si>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</si>
  <si>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</si>
  <si>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</si>
  <si>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</si>
  <si>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</si>
  <si>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</si>
  <si>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</si>
  <si>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</si>
  <si>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</si>
  <si>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</si>
  <si>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</si>
  <si>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</si>
  <si>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</si>
  <si>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</si>
  <si>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</si>
  <si>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</si>
  <si>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</si>
  <si>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</si>
  <si>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</si>
  <si>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</si>
  <si>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</si>
  <si>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</si>
  <si>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</si>
  <si>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</si>
  <si>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</si>
  <si>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</si>
  <si>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</si>
  <si>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</si>
  <si>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</si>
  <si>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</si>
  <si>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</si>
  <si>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</si>
  <si>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</si>
  <si>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</si>
  <si>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</si>
  <si>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</si>
  <si>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</si>
  <si>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</si>
  <si>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</si>
  <si>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</si>
  <si>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</si>
  <si>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</si>
  <si>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</si>
  <si>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</si>
  <si>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</si>
  <si>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</si>
  <si>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</si>
  <si>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</si>
  <si>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</si>
  <si>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</si>
  <si>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</si>
  <si>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</si>
  <si>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</si>
  <si>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</si>
  <si>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</si>
  <si>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</si>
  <si>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</si>
  <si>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</si>
  <si>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</si>
  <si>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</si>
  <si>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</si>
  <si>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</si>
  <si>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</si>
  <si>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</si>
  <si>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</si>
  <si>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</si>
  <si>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</si>
  <si>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</si>
  <si>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</si>
  <si>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</si>
  <si>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</si>
  <si>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</si>
  <si>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</si>
  <si>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</si>
  <si>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</si>
  <si>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</si>
  <si>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</si>
  <si>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</si>
  <si>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</si>
  <si>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</si>
  <si>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</si>
  <si>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</si>
  <si>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</si>
  <si>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</si>
  <si>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</si>
  <si>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</si>
  <si>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</si>
  <si>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</si>
  <si>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</si>
  <si>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</si>
  <si>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</si>
  <si>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</si>
  <si>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</si>
  <si>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</si>
  <si>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</si>
  <si>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</si>
  <si>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</si>
  <si>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</si>
  <si>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</si>
  <si>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</si>
  <si>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</si>
  <si>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</si>
  <si>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</si>
  <si>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</si>
  <si>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</si>
  <si>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</si>
  <si>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</si>
  <si>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</si>
  <si>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</si>
  <si>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</si>
  <si>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</si>
  <si>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</si>
  <si>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</si>
  <si>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</si>
  <si>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</si>
  <si>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</si>
  <si>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</si>
  <si>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</si>
  <si>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</si>
  <si>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</si>
  <si>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</si>
  <si>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</si>
  <si>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</si>
  <si>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</si>
  <si>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</si>
  <si>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</si>
  <si>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</si>
  <si>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</si>
  <si>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</si>
  <si>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</si>
  <si>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</si>
  <si>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</si>
  <si>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</si>
  <si>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</si>
  <si>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</si>
  <si>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</si>
  <si>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</si>
  <si>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</si>
  <si>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</si>
  <si>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</si>
  <si>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</si>
  <si>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</si>
  <si>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</si>
  <si>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</si>
  <si>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</si>
  <si>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</si>
  <si>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</si>
  <si>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</si>
  <si>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</si>
  <si>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</si>
  <si>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</si>
  <si>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</si>
  <si>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</si>
  <si>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</si>
  <si>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</si>
  <si>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</si>
  <si>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</si>
  <si>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</si>
  <si>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</si>
  <si>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</si>
  <si>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</si>
  <si>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</si>
  <si>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</si>
  <si>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</si>
  <si>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</si>
  <si>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</si>
  <si>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</si>
  <si>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</si>
  <si>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</si>
  <si>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</si>
  <si>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</si>
  <si>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</si>
  <si>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</si>
  <si>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</si>
  <si>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</si>
  <si>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</si>
  <si>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</si>
  <si>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</si>
  <si>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</si>
  <si>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</si>
  <si>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</si>
  <si>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</si>
  <si>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</si>
  <si>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</si>
  <si>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</si>
  <si>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</si>
  <si>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</si>
  <si>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</si>
  <si>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</si>
  <si>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</si>
  <si>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</si>
  <si>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</si>
  <si>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</si>
  <si>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</si>
  <si>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</si>
  <si>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</si>
  <si>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</si>
  <si>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</si>
  <si>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</si>
  <si>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</si>
  <si>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</si>
  <si>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</si>
  <si>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</si>
  <si>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</si>
  <si>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</si>
  <si>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</si>
  <si>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</si>
  <si>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</si>
  <si>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</si>
  <si>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</si>
  <si>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</si>
  <si>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</si>
  <si>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</si>
  <si>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</si>
  <si>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</si>
  <si>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</si>
  <si>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</si>
  <si>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</si>
  <si>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</si>
  <si>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</si>
  <si>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</si>
  <si>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</si>
  <si>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</si>
  <si>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</si>
  <si>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</si>
  <si>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</si>
  <si>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</si>
  <si>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</si>
  <si>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</si>
  <si>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</si>
  <si>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</si>
  <si>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</si>
  <si>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</si>
  <si>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</si>
  <si>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</si>
  <si>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</si>
  <si>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</si>
  <si>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</si>
  <si>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</si>
  <si>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</si>
  <si>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</si>
  <si>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</si>
  <si>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</si>
  <si>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</si>
  <si>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</si>
  <si>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</si>
  <si>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</si>
  <si>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</si>
  <si>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</si>
  <si>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</si>
  <si>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</si>
  <si>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</si>
  <si>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</si>
  <si>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</si>
  <si>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</si>
  <si>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</si>
  <si>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</si>
  <si>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</si>
  <si>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</si>
  <si>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</si>
  <si>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</si>
  <si>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</si>
  <si>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</si>
  <si>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</si>
  <si>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</si>
  <si>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</si>
  <si>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</si>
  <si>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</si>
  <si>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</si>
  <si>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</si>
  <si>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</si>
  <si>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</si>
  <si>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</si>
  <si>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</si>
  <si>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</si>
  <si>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</si>
  <si>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</si>
  <si>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</si>
  <si>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</si>
  <si>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</si>
  <si>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</si>
  <si>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</si>
  <si>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</si>
  <si>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</si>
  <si>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</si>
  <si>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</si>
  <si>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</si>
  <si>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</si>
  <si>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</si>
  <si>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</si>
  <si>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</si>
  <si>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</si>
  <si>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</si>
  <si>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</si>
  <si>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</si>
  <si>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</si>
  <si>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</si>
  <si>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</si>
  <si>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</si>
  <si>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</si>
  <si>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</si>
  <si>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</si>
  <si>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</si>
  <si>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</si>
  <si>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</si>
  <si>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</si>
  <si>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</si>
  <si>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</si>
  <si>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</si>
  <si>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</si>
  <si>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</si>
  <si>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</si>
  <si>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</si>
  <si>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</si>
  <si>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</si>
  <si>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</si>
  <si>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</si>
  <si>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</si>
  <si>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</si>
  <si>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</si>
  <si>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</si>
  <si>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</si>
  <si>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</si>
  <si>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</si>
  <si>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</si>
  <si>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</si>
  <si>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</si>
  <si>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</si>
  <si>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</si>
  <si>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</si>
  <si>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</si>
  <si>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</si>
  <si>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</si>
  <si>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</si>
  <si>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</si>
  <si>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</si>
  <si>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</si>
  <si>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</si>
  <si>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</si>
  <si>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</si>
  <si>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</si>
  <si>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</si>
  <si>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</si>
  <si>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</si>
  <si>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</si>
  <si>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</si>
  <si>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</si>
  <si>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</si>
  <si>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</si>
  <si>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</si>
  <si>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</si>
  <si>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</si>
  <si>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</si>
  <si>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</si>
  <si>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</si>
  <si>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</si>
  <si>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</si>
  <si>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</si>
  <si>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</si>
  <si>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</si>
  <si>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</si>
  <si>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</si>
  <si>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</si>
  <si>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</si>
  <si>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</si>
  <si>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</si>
  <si>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</si>
  <si>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</si>
  <si>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</si>
  <si>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</si>
  <si>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</si>
  <si>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</si>
  <si>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</si>
  <si>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</si>
  <si>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</si>
  <si>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</si>
  <si>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</si>
  <si>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</si>
  <si>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</si>
  <si>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</si>
  <si>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</si>
  <si>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</si>
  <si>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</si>
  <si>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</si>
  <si>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</si>
  <si>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</si>
  <si>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</si>
  <si>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</si>
  <si>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</si>
  <si>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</si>
  <si>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</si>
  <si>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</si>
  <si>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</si>
  <si>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</si>
  <si>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</si>
  <si>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</si>
  <si>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</si>
  <si>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</si>
  <si>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</si>
  <si>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</si>
  <si>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</si>
  <si>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</si>
  <si>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</si>
  <si>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</si>
  <si>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</si>
  <si>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</si>
  <si>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</si>
  <si>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</si>
  <si>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</si>
  <si>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</si>
  <si>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</si>
  <si>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</si>
  <si>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</si>
  <si>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</si>
  <si>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</si>
  <si>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</si>
  <si>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</si>
  <si>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</si>
  <si>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</si>
  <si>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</si>
  <si>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</si>
  <si>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</si>
  <si>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</si>
  <si>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</si>
  <si>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</si>
  <si>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</si>
  <si>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</si>
  <si>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</si>
  <si>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</si>
  <si>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</si>
  <si>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</si>
  <si>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</si>
  <si>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</si>
  <si>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</si>
  <si>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</si>
  <si>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</si>
  <si>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</si>
  <si>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</si>
  <si>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</si>
  <si>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</si>
  <si>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</si>
  <si>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</si>
  <si>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</si>
  <si>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</si>
  <si>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</si>
  <si>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</si>
  <si>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</si>
  <si>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</si>
  <si>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</si>
  <si>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</si>
  <si>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</si>
  <si>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</si>
  <si>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</si>
  <si>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</si>
  <si>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</si>
  <si>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</si>
  <si>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</si>
  <si>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</si>
  <si>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</si>
  <si>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</si>
  <si>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</si>
  <si>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</si>
  <si>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</si>
  <si>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</si>
  <si>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</si>
  <si>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</si>
  <si>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</si>
  <si>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</si>
  <si>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</si>
  <si>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</si>
  <si>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</si>
  <si>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</si>
  <si>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</si>
  <si>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</si>
  <si>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</si>
  <si>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</si>
  <si>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</si>
  <si>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</si>
  <si>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</si>
  <si>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</si>
  <si>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</si>
  <si>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</si>
  <si>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</si>
  <si>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</si>
  <si>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</si>
  <si>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</si>
  <si>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</si>
  <si>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</si>
  <si>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</si>
  <si>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</si>
  <si>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</si>
  <si>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</si>
  <si>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</si>
  <si>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</si>
  <si>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</si>
  <si>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</si>
  <si>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</si>
  <si>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</si>
  <si>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</si>
  <si>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</si>
  <si>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</si>
  <si>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</si>
  <si>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</si>
  <si>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</si>
  <si>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</si>
  <si>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</si>
  <si>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</si>
  <si>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</si>
  <si>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</si>
  <si>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</si>
  <si>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</si>
  <si>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</si>
  <si>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</si>
  <si>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</si>
  <si>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</si>
  <si>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</si>
  <si>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</si>
  <si>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</si>
  <si>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</si>
  <si>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</si>
  <si>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</si>
  <si>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</si>
  <si>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</si>
  <si>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</si>
  <si>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</si>
  <si>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</si>
  <si>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</si>
  <si>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</si>
  <si>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</si>
  <si>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</si>
  <si>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</si>
  <si>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</si>
  <si>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</si>
  <si>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</si>
  <si>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</si>
  <si>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</si>
  <si>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</si>
  <si>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</si>
  <si>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</si>
  <si>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</si>
  <si>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</si>
  <si>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</si>
  <si>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</si>
  <si>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</si>
  <si>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</si>
  <si>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</si>
  <si>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</si>
  <si>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</si>
  <si>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</si>
  <si>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</si>
  <si>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</si>
  <si>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</si>
  <si>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</si>
  <si>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</si>
  <si>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</si>
  <si>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</si>
  <si>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</si>
  <si>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</si>
  <si>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</si>
  <si>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</si>
  <si>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</si>
  <si>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</si>
  <si>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</si>
  <si>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</si>
  <si>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</si>
  <si>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</si>
  <si>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</si>
  <si>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</si>
  <si>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</si>
  <si>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</si>
  <si>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</si>
  <si>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</si>
  <si>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</si>
  <si>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</si>
  <si>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</si>
  <si>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</si>
  <si>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</si>
  <si>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</si>
  <si>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</si>
  <si>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</si>
  <si>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</si>
  <si>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</si>
  <si>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</si>
  <si>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</si>
  <si>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</si>
  <si>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</si>
  <si>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</si>
  <si>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</si>
  <si>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</si>
  <si>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</si>
  <si>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</si>
  <si>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</si>
  <si>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</si>
  <si>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</si>
  <si>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</si>
  <si>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</si>
  <si>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</si>
  <si>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</si>
  <si>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</si>
  <si>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</si>
  <si>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</si>
  <si>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</si>
  <si>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</si>
  <si>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</si>
  <si>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</si>
  <si>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</si>
  <si>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</si>
  <si>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</si>
  <si>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</si>
  <si>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</si>
  <si>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</si>
  <si>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</si>
  <si>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</si>
  <si>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</si>
  <si>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</si>
  <si>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</si>
  <si>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</si>
  <si>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</si>
  <si>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</si>
  <si>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</si>
  <si>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</si>
  <si>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</si>
  <si>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</si>
  <si>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</si>
  <si>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</si>
  <si>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</si>
  <si>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</si>
  <si>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</si>
  <si>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</si>
  <si>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</si>
  <si>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</si>
  <si>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</si>
  <si>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</si>
  <si>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</si>
  <si>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</si>
  <si>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</si>
  <si>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</si>
  <si>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</si>
  <si>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</si>
  <si>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</si>
  <si>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</si>
  <si>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</si>
  <si>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</si>
  <si>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</si>
  <si>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</si>
  <si>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</si>
  <si>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</si>
  <si>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</si>
  <si>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</si>
  <si>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</si>
  <si>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</si>
  <si>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</si>
  <si>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</si>
  <si>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</si>
  <si>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</si>
  <si>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</si>
  <si>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</si>
  <si>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</si>
  <si>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</si>
  <si>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</si>
  <si>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</si>
  <si>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</si>
  <si>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</si>
  <si>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</si>
  <si>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</si>
  <si>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</si>
  <si>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</si>
  <si>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</si>
  <si>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</si>
  <si>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</si>
  <si>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</si>
  <si>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</si>
  <si>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</si>
  <si>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</si>
  <si>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</si>
  <si>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</si>
  <si>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</si>
  <si>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</si>
  <si>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</si>
  <si>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</si>
  <si>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</si>
  <si>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</si>
  <si>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</si>
  <si>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</si>
  <si>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</si>
  <si>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</si>
  <si>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</si>
  <si>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</si>
  <si>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</si>
  <si>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</si>
  <si>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</si>
  <si>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</si>
  <si>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</si>
  <si>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</si>
  <si>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</si>
  <si>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</si>
  <si>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</si>
  <si>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</si>
  <si>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</si>
  <si>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</si>
  <si>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</si>
  <si>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</si>
  <si>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</si>
  <si>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</si>
  <si>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</si>
  <si>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</si>
  <si>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</si>
  <si>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</si>
  <si>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</si>
  <si>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</si>
  <si>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</si>
  <si>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</si>
  <si>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</si>
  <si>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</si>
  <si>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</si>
  <si>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</si>
  <si>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</si>
  <si>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</si>
  <si>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</si>
  <si>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</si>
  <si>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</si>
  <si>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</si>
  <si>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</si>
  <si>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</si>
  <si>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</si>
  <si>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</si>
  <si>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</si>
  <si>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</si>
  <si>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</si>
  <si>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</si>
  <si>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</si>
  <si>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</si>
  <si>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</si>
  <si>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</si>
  <si>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</si>
  <si>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</si>
  <si>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</si>
  <si>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</si>
  <si>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</si>
  <si>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</si>
  <si>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</si>
  <si>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</si>
  <si>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</si>
  <si>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</si>
  <si>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</si>
  <si>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</si>
  <si>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</si>
  <si>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</si>
  <si>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</si>
  <si>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</si>
  <si>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</si>
  <si>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</si>
  <si>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</si>
  <si>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</si>
  <si>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</si>
  <si>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</si>
  <si>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</si>
  <si>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</si>
  <si>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</si>
  <si>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</si>
  <si>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</si>
  <si>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</si>
  <si>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</si>
  <si>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</si>
  <si>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</si>
  <si>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</si>
  <si>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</si>
  <si>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</si>
  <si>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</si>
  <si>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</si>
  <si>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</si>
  <si>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</si>
  <si>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</si>
  <si>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</si>
  <si>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</si>
  <si>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</si>
  <si>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</si>
  <si>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</si>
  <si>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</si>
  <si>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</si>
  <si>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</si>
  <si>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</si>
  <si>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</si>
  <si>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</si>
  <si>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</si>
  <si>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</si>
  <si>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</si>
  <si>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</si>
  <si>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</si>
  <si>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</si>
  <si>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</si>
  <si>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</si>
  <si>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</si>
  <si>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</si>
  <si>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</si>
  <si>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</si>
  <si>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</si>
  <si>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</si>
  <si>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</si>
  <si>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</si>
  <si>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</si>
  <si>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</si>
  <si>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</si>
  <si>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</si>
  <si>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</si>
  <si>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</si>
  <si>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</si>
  <si>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</si>
  <si>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</si>
  <si>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</si>
  <si>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</si>
  <si>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</si>
  <si>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</si>
  <si>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</si>
  <si>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</si>
  <si>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</si>
  <si>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</si>
  <si>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</si>
  <si>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</si>
  <si>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</si>
  <si>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</si>
  <si>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</si>
  <si>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</si>
  <si>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</si>
  <si>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</si>
  <si>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</si>
  <si>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</si>
  <si>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</si>
  <si>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</si>
  <si>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</si>
  <si>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</si>
  <si>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</si>
  <si>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</si>
  <si>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</si>
  <si>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</si>
  <si>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</si>
  <si>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</si>
  <si>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</si>
  <si>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</si>
  <si>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</si>
  <si>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</si>
  <si>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</si>
  <si>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</si>
  <si>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</si>
  <si>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</si>
  <si>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</si>
  <si>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</si>
  <si>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</si>
  <si>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</si>
  <si>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</si>
  <si>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</si>
  <si>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</si>
  <si>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</si>
  <si>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</si>
  <si>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</si>
  <si>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</si>
  <si>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</si>
  <si>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</si>
  <si>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</si>
  <si>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</si>
  <si>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</si>
  <si>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</si>
  <si>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</si>
  <si>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</si>
  <si>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</si>
  <si>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</si>
  <si>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</si>
  <si>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</si>
  <si>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</si>
  <si>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</si>
  <si>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</si>
  <si>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</si>
  <si>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</si>
  <si>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</si>
  <si>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</si>
  <si>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</si>
  <si>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</si>
  <si>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</si>
  <si>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</si>
  <si>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</si>
  <si>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</si>
  <si>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</si>
  <si>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</si>
  <si>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</si>
  <si>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</si>
  <si>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</si>
  <si>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</si>
  <si>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</si>
  <si>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</si>
  <si>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</si>
  <si>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</si>
  <si>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</si>
  <si>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</si>
  <si>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</si>
  <si>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</si>
  <si>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</si>
  <si>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</si>
  <si>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</si>
  <si>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</si>
  <si>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</si>
  <si>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</si>
  <si>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</si>
  <si>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</si>
  <si>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</si>
  <si>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</si>
  <si>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</si>
  <si>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</si>
  <si>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</si>
  <si>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</si>
  <si>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</si>
  <si>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</si>
  <si>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</si>
  <si>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</si>
  <si>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</si>
  <si>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</si>
  <si>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</si>
  <si>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</si>
  <si>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</si>
  <si>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</si>
  <si>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</si>
  <si>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</si>
  <si>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</si>
  <si>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</si>
  <si>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</si>
  <si>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</si>
  <si>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</si>
  <si>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</si>
  <si>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</si>
  <si>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</si>
  <si>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</si>
  <si>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</si>
  <si>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</si>
  <si>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</si>
  <si>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</si>
  <si>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</si>
  <si>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</si>
  <si>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</si>
  <si>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</si>
  <si>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</si>
  <si>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</si>
  <si>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</si>
  <si>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</si>
  <si>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</si>
  <si>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</si>
  <si>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</si>
  <si>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</si>
  <si>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</si>
  <si>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</si>
  <si>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</si>
  <si>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</si>
  <si>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</si>
  <si>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</si>
  <si>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</si>
  <si>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</si>
  <si>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</si>
  <si>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</si>
  <si>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</si>
  <si>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</si>
  <si>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</si>
  <si>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</si>
  <si>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</si>
  <si>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</si>
  <si>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</si>
  <si>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</si>
  <si>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</si>
  <si>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</si>
  <si>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</si>
  <si>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</si>
  <si>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</si>
  <si>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</si>
  <si>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</si>
  <si>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</si>
  <si>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</si>
  <si>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</si>
  <si>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</si>
  <si>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</si>
  <si>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</si>
  <si>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</si>
  <si>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</si>
  <si>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</si>
  <si>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</si>
  <si>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</si>
  <si>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</si>
  <si>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</si>
  <si>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</si>
  <si>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</si>
  <si>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</si>
  <si>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</si>
  <si>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</si>
  <si>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</si>
  <si>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</si>
  <si>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</si>
  <si>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</si>
  <si>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</si>
  <si>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</si>
  <si>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</si>
  <si>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</si>
  <si>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</si>
  <si>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</si>
  <si>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</si>
  <si>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</si>
  <si>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</si>
  <si>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</si>
  <si>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</si>
  <si>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</si>
  <si>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</si>
  <si>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</si>
  <si>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</si>
  <si>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</si>
  <si>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</si>
  <si>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</si>
  <si>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</si>
  <si>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</si>
  <si>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</si>
  <si>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</si>
  <si>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</si>
  <si>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</si>
  <si>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</si>
  <si>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</si>
  <si>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</si>
  <si>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</si>
  <si>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</si>
  <si>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</si>
  <si>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</si>
  <si>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</si>
  <si>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</si>
  <si>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</si>
  <si>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</si>
  <si>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</si>
  <si>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</si>
  <si>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</si>
  <si>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</si>
  <si>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</si>
  <si>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</si>
  <si>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</si>
  <si>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</si>
  <si>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</si>
  <si>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</si>
  <si>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</si>
  <si>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</si>
  <si>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</si>
  <si>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</si>
  <si>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</si>
  <si>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</si>
  <si>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</si>
  <si>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</si>
  <si>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</si>
  <si>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</si>
  <si>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</si>
  <si>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</si>
  <si>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</si>
  <si>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</si>
  <si>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</si>
  <si>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</si>
  <si>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</si>
  <si>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</si>
  <si>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</si>
  <si>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</si>
  <si>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</si>
  <si>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</si>
  <si>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</si>
  <si>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</si>
  <si>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</si>
  <si>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</si>
  <si>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</si>
  <si>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</si>
  <si>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</si>
  <si>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</si>
  <si>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</si>
  <si>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</si>
  <si>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</si>
  <si>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</si>
  <si>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</si>
  <si>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</si>
  <si>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</si>
  <si>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</si>
  <si>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</si>
  <si>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</si>
  <si>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</si>
  <si>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</si>
  <si>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</si>
  <si>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</si>
  <si>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</si>
  <si>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</si>
  <si>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</si>
  <si>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</si>
  <si>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</si>
  <si>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</si>
  <si>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</si>
  <si>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</si>
  <si>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</si>
  <si>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</si>
  <si>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</si>
  <si>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</si>
  <si>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</si>
  <si>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</si>
  <si>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</si>
  <si>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</si>
  <si>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</si>
  <si>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</si>
  <si>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</si>
  <si>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</si>
  <si>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</si>
  <si>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</si>
  <si>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</si>
  <si>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</si>
  <si>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</si>
  <si>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</si>
  <si>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</si>
  <si>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</si>
  <si>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</si>
  <si>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</si>
  <si>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</si>
  <si>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</si>
  <si>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</si>
  <si>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</si>
  <si>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</si>
  <si>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</si>
  <si>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</si>
  <si>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</si>
  <si>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</si>
  <si>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</si>
  <si>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</si>
  <si>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</si>
  <si>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</si>
  <si>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</si>
  <si>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</si>
  <si>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</si>
  <si>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</si>
  <si>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</si>
  <si>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</si>
  <si>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</si>
  <si>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</si>
  <si>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</si>
  <si>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</si>
  <si>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</si>
  <si>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</si>
  <si>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</si>
  <si>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</si>
  <si>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</si>
  <si>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</si>
  <si>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</si>
  <si>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</si>
  <si>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</si>
  <si>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</si>
  <si>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</si>
  <si>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</si>
  <si>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</si>
  <si>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</si>
  <si>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</si>
  <si>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</si>
  <si>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</si>
  <si>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</si>
  <si>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</si>
  <si>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</si>
  <si>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</si>
  <si>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</si>
  <si>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</si>
  <si>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</si>
  <si>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</si>
  <si>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</si>
  <si>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</si>
  <si>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</si>
  <si>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</si>
  <si>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</si>
  <si>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</si>
  <si>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</si>
  <si>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</si>
  <si>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</si>
  <si>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</si>
  <si>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</si>
  <si>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</si>
  <si>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</si>
  <si>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</si>
  <si>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</si>
  <si>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</si>
  <si>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</si>
  <si>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</si>
  <si>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</si>
  <si>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</si>
  <si>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</si>
  <si>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</si>
  <si>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</si>
  <si>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</si>
  <si>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</si>
  <si>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</si>
  <si>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</si>
  <si>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</si>
  <si>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</si>
  <si>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</si>
  <si>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</si>
  <si>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</si>
  <si>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</si>
  <si>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</si>
  <si>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</si>
  <si>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</si>
  <si>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</si>
  <si>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</si>
  <si>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</si>
  <si>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</si>
  <si>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</si>
  <si>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</si>
  <si>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</si>
  <si>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</si>
  <si>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</si>
  <si>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</si>
  <si>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</si>
  <si>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</si>
  <si>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</si>
  <si>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</si>
  <si>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</si>
  <si>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</si>
  <si>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</si>
  <si>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</si>
  <si>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</si>
  <si>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</si>
  <si>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</si>
  <si>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</si>
  <si>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</si>
  <si>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</si>
  <si>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</si>
  <si>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</si>
  <si>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</si>
  <si>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</si>
  <si>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</si>
  <si>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</si>
  <si>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</si>
  <si>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</si>
  <si>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</si>
  <si>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</si>
  <si>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</si>
  <si>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</si>
  <si>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</si>
  <si>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</si>
  <si>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</si>
  <si>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</si>
  <si>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</si>
  <si>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</si>
  <si>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</si>
  <si>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</si>
  <si>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</si>
  <si>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</si>
  <si>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</si>
  <si>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</si>
  <si>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</si>
  <si>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</si>
  <si>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</si>
  <si>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</si>
  <si>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</si>
  <si>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</si>
  <si>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</si>
  <si>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</si>
  <si>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</si>
  <si>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</si>
  <si>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</si>
  <si>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</si>
  <si>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</si>
  <si>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</si>
  <si>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</si>
  <si>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</si>
  <si>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</si>
  <si>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</si>
  <si>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</si>
  <si>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</si>
  <si>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</si>
  <si>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</si>
  <si>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</si>
  <si>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</si>
  <si>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</si>
  <si>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</si>
  <si>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</si>
  <si>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</si>
  <si>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</si>
  <si>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</si>
  <si>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</si>
  <si>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</si>
  <si>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</si>
  <si>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</si>
  <si>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</si>
  <si>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</si>
  <si>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</si>
  <si>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</si>
  <si>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</si>
  <si>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</si>
  <si>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</si>
  <si>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</si>
  <si>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</si>
  <si>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</si>
  <si>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</si>
  <si>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</si>
  <si>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</si>
  <si>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</si>
  <si>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</si>
  <si>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</si>
  <si>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</si>
  <si>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</si>
  <si>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</si>
  <si>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</si>
  <si>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</si>
  <si>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</si>
  <si>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</si>
  <si>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</si>
  <si>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</si>
  <si>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</si>
  <si>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</si>
  <si>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</si>
  <si>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</si>
  <si>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</si>
  <si>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</si>
  <si>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</si>
  <si>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</si>
  <si>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</si>
  <si>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</si>
  <si>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</si>
  <si>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</si>
  <si>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</si>
  <si>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</si>
  <si>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</si>
  <si>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</si>
  <si>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</si>
  <si>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</si>
  <si>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</si>
  <si>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</si>
  <si>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</si>
  <si>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</si>
  <si>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</si>
  <si>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</si>
  <si>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</si>
  <si>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</si>
  <si>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</si>
  <si>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</si>
  <si>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</si>
  <si>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</si>
  <si>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</si>
  <si>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</si>
  <si>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</si>
  <si>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</si>
  <si>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</si>
  <si>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</si>
  <si>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</si>
  <si>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</si>
  <si>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</si>
  <si>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</si>
  <si>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</si>
  <si>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</si>
  <si>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</si>
  <si>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</si>
  <si>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</si>
  <si>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</si>
  <si>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</si>
  <si>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</si>
  <si>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</si>
  <si>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</si>
  <si>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</si>
  <si>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</si>
  <si>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</si>
  <si>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</si>
  <si>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</si>
  <si>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</si>
  <si>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</si>
  <si>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</si>
  <si>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</si>
  <si>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</si>
  <si>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</si>
  <si>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</si>
  <si>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</si>
  <si>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</si>
  <si>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</si>
  <si>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</si>
  <si>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</si>
  <si>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</si>
  <si>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</si>
  <si>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</si>
  <si>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</si>
  <si>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</si>
  <si>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</si>
  <si>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</si>
  <si>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</si>
  <si>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</si>
  <si>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</si>
  <si>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</si>
  <si>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</si>
  <si>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</si>
  <si>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</si>
  <si>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</si>
  <si>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</si>
  <si>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</si>
  <si>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</si>
  <si>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</si>
  <si>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</si>
  <si>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</si>
  <si>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</si>
  <si>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</si>
  <si>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</si>
  <si>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</si>
  <si>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</si>
  <si>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</si>
  <si>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</si>
  <si>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</si>
  <si>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</si>
  <si>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</si>
  <si>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</si>
  <si>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</si>
  <si>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</si>
  <si>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</si>
  <si>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</si>
  <si>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</si>
  <si>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</si>
  <si>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</si>
  <si>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</si>
  <si>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</si>
  <si>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</si>
  <si>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</si>
  <si>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</si>
  <si>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</si>
  <si>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</si>
  <si>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</si>
  <si>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</si>
  <si>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</si>
  <si>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</si>
  <si>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</si>
  <si>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</si>
  <si>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</si>
  <si>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</si>
  <si>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</si>
  <si>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</si>
  <si>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</si>
  <si>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</si>
  <si>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</si>
  <si>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</si>
  <si>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</si>
  <si>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</si>
  <si>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</si>
  <si>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</si>
  <si>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</si>
  <si>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</si>
  <si>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</si>
  <si>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</si>
  <si>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</si>
  <si>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</si>
  <si>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</si>
  <si>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</si>
  <si>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</si>
  <si>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</si>
  <si>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</si>
  <si>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</si>
  <si>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</si>
  <si>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</si>
  <si>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</si>
  <si>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</si>
  <si>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</si>
  <si>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</si>
  <si>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</si>
  <si>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</si>
  <si>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</si>
  <si>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</si>
  <si>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</si>
  <si>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</si>
  <si>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</si>
  <si>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</si>
  <si>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</si>
  <si>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</si>
  <si>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</si>
  <si>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</si>
  <si>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</si>
  <si>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</si>
  <si>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</si>
  <si>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</si>
  <si>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</si>
  <si>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</si>
  <si>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</si>
  <si>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</si>
  <si>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</si>
  <si>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</si>
  <si>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</si>
  <si>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</si>
  <si>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</si>
  <si>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</si>
  <si>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</si>
  <si>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</si>
  <si>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</si>
  <si>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</si>
  <si>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</si>
  <si>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</si>
  <si>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</si>
  <si>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</si>
  <si>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</si>
  <si>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</si>
  <si>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</si>
  <si>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</si>
  <si>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</si>
  <si>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</si>
  <si>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</si>
  <si>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</si>
  <si>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</si>
  <si>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</si>
  <si>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</si>
  <si>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</si>
  <si>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</si>
  <si>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</si>
  <si>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</si>
  <si>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</si>
  <si>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</si>
  <si>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</si>
  <si>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</si>
  <si>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</si>
  <si>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</si>
  <si>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</si>
  <si>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</si>
  <si>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</si>
  <si>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</si>
  <si>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</si>
  <si>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</si>
  <si>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</si>
  <si>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</si>
  <si>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</si>
  <si>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</si>
  <si>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</si>
  <si>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</si>
  <si>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</si>
  <si>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</si>
  <si>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</si>
  <si>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</si>
  <si>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</si>
  <si>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</si>
  <si>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</si>
  <si>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</si>
  <si>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</si>
  <si>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</si>
  <si>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</si>
  <si>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</si>
  <si>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</si>
  <si>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</si>
  <si>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</si>
  <si>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</si>
  <si>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</si>
  <si>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</si>
  <si>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</si>
  <si>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</si>
  <si>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</si>
  <si>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</si>
  <si>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</si>
  <si>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</si>
  <si>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</si>
  <si>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</si>
  <si>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</si>
  <si>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</si>
  <si>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</si>
  <si>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</si>
  <si>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</si>
  <si>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</si>
  <si>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</si>
  <si>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</si>
  <si>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</si>
  <si>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</si>
  <si>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</si>
  <si>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</si>
  <si>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</si>
  <si>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</si>
  <si>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</si>
  <si>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</si>
  <si>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</si>
  <si>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</si>
  <si>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</si>
  <si>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</si>
  <si>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</si>
  <si>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</si>
  <si>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</si>
  <si>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</si>
  <si>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</si>
  <si>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</si>
  <si>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</si>
  <si>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</si>
  <si>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</si>
  <si>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</si>
  <si>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</si>
  <si>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</si>
  <si>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</si>
  <si>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</si>
  <si>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</si>
  <si>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</si>
  <si>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</si>
  <si>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</si>
  <si>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</si>
  <si>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</si>
  <si>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</si>
  <si>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</si>
  <si>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</si>
  <si>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</si>
  <si>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</si>
  <si>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</si>
  <si>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</si>
  <si>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</si>
  <si>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</si>
  <si>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</si>
  <si>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</si>
  <si>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</si>
  <si>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</si>
  <si>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</si>
  <si>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</si>
  <si>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</si>
  <si>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</si>
  <si>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</si>
  <si>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</si>
  <si>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</si>
  <si>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</si>
  <si>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</si>
  <si>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</si>
  <si>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</si>
  <si>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</si>
  <si>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</si>
  <si>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</si>
  <si>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</si>
  <si>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</si>
  <si>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</si>
  <si>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</si>
  <si>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</si>
  <si>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</si>
  <si>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</si>
  <si>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</si>
  <si>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</si>
  <si>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</si>
  <si>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</si>
  <si>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</si>
  <si>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</si>
  <si>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</si>
  <si>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</si>
  <si>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</si>
  <si>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</si>
  <si>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</si>
  <si>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</si>
  <si>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</si>
  <si>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</si>
  <si>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</si>
  <si>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</si>
  <si>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</si>
  <si>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</si>
  <si>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</si>
  <si>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</si>
  <si>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</si>
  <si>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</si>
  <si>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</si>
  <si>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</si>
  <si>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</si>
  <si>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</si>
  <si>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</si>
  <si>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</si>
  <si>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</si>
  <si>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</si>
  <si>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</si>
  <si>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</si>
  <si>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</si>
  <si>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</si>
  <si>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</si>
  <si>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</si>
  <si>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</si>
  <si>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</si>
  <si>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</si>
  <si>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</si>
  <si>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</si>
  <si>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</si>
  <si>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</si>
  <si>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</si>
  <si>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</si>
  <si>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</si>
  <si>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</si>
  <si>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</si>
  <si>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</si>
  <si>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</si>
  <si>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</si>
  <si>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</si>
  <si>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</si>
  <si>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</si>
  <si>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</si>
  <si>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</si>
  <si>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</si>
  <si>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</si>
  <si>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</si>
  <si>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</si>
  <si>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</si>
  <si>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</si>
  <si>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</si>
  <si>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</si>
  <si>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</si>
  <si>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</si>
  <si>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</si>
  <si>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</si>
  <si>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</si>
  <si>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</si>
  <si>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</si>
  <si>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</si>
  <si>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</si>
  <si>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</si>
  <si>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</si>
  <si>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</si>
  <si>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</si>
  <si>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</si>
  <si>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</si>
  <si>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</si>
  <si>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</si>
  <si>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</si>
  <si>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</si>
  <si>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</si>
  <si>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</si>
  <si>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</si>
  <si>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</si>
  <si>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</si>
  <si>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</si>
  <si>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</si>
  <si>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</si>
  <si>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</si>
  <si>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</si>
  <si>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</si>
  <si>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</si>
  <si>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</si>
  <si>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</si>
  <si>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</si>
  <si>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</si>
  <si>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</si>
  <si>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</si>
  <si>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</si>
  <si>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</si>
  <si>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</si>
  <si>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</si>
  <si>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</si>
  <si>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</si>
  <si>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</si>
  <si>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</si>
  <si>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</si>
  <si>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</si>
  <si>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</si>
  <si>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</si>
  <si>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</si>
  <si>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</si>
  <si>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</si>
  <si>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</si>
  <si>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</si>
  <si>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</si>
  <si>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</si>
  <si>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</si>
  <si>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</si>
  <si>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</si>
  <si>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</si>
  <si>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</si>
  <si>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</si>
  <si>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</si>
  <si>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</si>
  <si>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</si>
  <si>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</si>
  <si>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</si>
  <si>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</si>
  <si>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</si>
  <si>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</si>
  <si>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</si>
  <si>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</si>
  <si>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</si>
  <si>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</si>
  <si>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</si>
  <si>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</si>
  <si>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</si>
  <si>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</si>
  <si>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</si>
  <si>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</si>
  <si>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</si>
  <si>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</si>
  <si>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</si>
  <si>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</si>
  <si>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</si>
  <si>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</si>
  <si>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</si>
  <si>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</si>
  <si>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</si>
  <si>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</si>
  <si>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</si>
  <si>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</si>
  <si>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</si>
  <si>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</si>
  <si>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</si>
  <si>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</si>
  <si>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</si>
  <si>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</si>
  <si>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</si>
  <si>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</si>
  <si>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</si>
  <si>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</si>
  <si>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</si>
  <si>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</si>
  <si>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</si>
  <si>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</si>
  <si>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</si>
  <si>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</si>
  <si>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</si>
  <si>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</si>
  <si>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</si>
  <si>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</si>
  <si>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</si>
  <si>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</si>
  <si>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</si>
  <si>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</si>
  <si>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</si>
  <si>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</si>
  <si>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</si>
  <si>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</si>
  <si>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</si>
  <si>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</si>
  <si>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</si>
  <si>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</si>
  <si>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</si>
  <si>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</si>
  <si>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</si>
  <si>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</si>
  <si>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</si>
  <si>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</si>
  <si>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</si>
  <si>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</si>
  <si>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</si>
  <si>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</si>
  <si>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</si>
  <si>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</si>
  <si>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</si>
  <si>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</si>
  <si>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</si>
  <si>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</si>
  <si>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</si>
  <si>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</si>
  <si>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</si>
  <si>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</si>
  <si>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</si>
  <si>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</si>
  <si>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</si>
  <si>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</si>
  <si>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</si>
  <si>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</si>
  <si>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</si>
  <si>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</si>
  <si>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</si>
  <si>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</si>
  <si>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</si>
  <si>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</si>
  <si>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</si>
  <si>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</si>
  <si>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</si>
  <si>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</si>
  <si>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</si>
  <si>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</si>
  <si>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</si>
  <si>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</si>
  <si>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</si>
  <si>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</si>
  <si>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</si>
  <si>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</si>
  <si>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</si>
  <si>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</si>
  <si>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</si>
  <si>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</si>
  <si>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</si>
  <si>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</si>
  <si>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</si>
  <si>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</si>
  <si>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</si>
  <si>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</si>
  <si>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</si>
  <si>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</si>
  <si>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</si>
  <si>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</si>
  <si>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</si>
  <si>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</si>
  <si>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</si>
  <si>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</si>
  <si>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</si>
  <si>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</si>
  <si>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</si>
  <si>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</si>
  <si>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</si>
  <si>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</si>
  <si>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</si>
  <si>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</si>
  <si>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</si>
  <si>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</si>
  <si>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</si>
  <si>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</si>
  <si>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</si>
  <si>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</si>
  <si>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</si>
  <si>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</si>
  <si>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</si>
  <si>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</si>
  <si>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</si>
  <si>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</si>
  <si>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</si>
  <si>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</si>
  <si>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</si>
  <si>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</si>
  <si>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</si>
  <si>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</si>
  <si>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</si>
  <si>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</si>
  <si>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</si>
  <si>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</si>
  <si>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</si>
  <si>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</si>
  <si>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</si>
  <si>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</si>
  <si>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</si>
  <si>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</si>
  <si>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</si>
  <si>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</si>
  <si>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</si>
  <si>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</si>
  <si>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</si>
  <si>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</si>
  <si>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</si>
  <si>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</si>
  <si>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</si>
  <si>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</si>
  <si>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</si>
  <si>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</si>
  <si>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</si>
  <si>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</si>
  <si>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</si>
  <si>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</si>
  <si>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</si>
  <si>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</si>
  <si>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</si>
  <si>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</si>
  <si>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</si>
  <si>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</si>
  <si>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</si>
  <si>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</si>
  <si>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</si>
  <si>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</si>
  <si>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</si>
  <si>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</si>
  <si>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</si>
  <si>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</si>
  <si>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</si>
  <si>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</si>
  <si>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</si>
  <si>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</si>
  <si>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</si>
  <si>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</si>
  <si>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</si>
  <si>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</si>
  <si>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</si>
  <si>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</si>
  <si>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</si>
  <si>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</si>
  <si>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</si>
  <si>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</si>
  <si>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</si>
  <si>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</si>
  <si>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</si>
  <si>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</si>
  <si>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</si>
  <si>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</si>
  <si>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</si>
  <si>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</si>
  <si>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</si>
  <si>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</si>
  <si>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</si>
  <si>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</si>
  <si>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</si>
  <si>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</si>
  <si>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</si>
  <si>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</si>
  <si>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</si>
  <si>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</si>
  <si>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</si>
  <si>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</si>
  <si>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</si>
  <si>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</si>
  <si>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</si>
  <si>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</si>
  <si>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</si>
  <si>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</si>
  <si>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</si>
  <si>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</si>
  <si>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</si>
  <si>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</si>
  <si>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</si>
  <si>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</si>
  <si>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</si>
  <si>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</si>
  <si>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</si>
  <si>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</si>
  <si>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</si>
  <si>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</si>
  <si>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</si>
  <si>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</si>
  <si>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</si>
  <si>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</si>
  <si>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</si>
  <si>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</si>
  <si>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</si>
  <si>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</si>
  <si>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</si>
  <si>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</si>
  <si>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</si>
  <si>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</si>
  <si>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</si>
  <si>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</si>
  <si>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</si>
  <si>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</si>
  <si>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</si>
  <si>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</si>
  <si>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</si>
  <si>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</si>
  <si>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</si>
  <si>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</si>
  <si>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</si>
  <si>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</si>
  <si>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</si>
  <si>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</si>
  <si>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</si>
  <si>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</si>
  <si>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</si>
  <si>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</si>
  <si>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</si>
  <si>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</si>
  <si>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</si>
  <si>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</si>
  <si>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</si>
  <si>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</si>
  <si>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</si>
  <si>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</si>
  <si>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</si>
  <si>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</si>
  <si>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</si>
  <si>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</si>
  <si>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</si>
  <si>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</si>
  <si>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</si>
  <si>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</si>
  <si>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</si>
  <si>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</si>
  <si>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</si>
  <si>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</si>
  <si>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</si>
  <si>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</si>
  <si>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</si>
  <si>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</si>
  <si>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</si>
  <si>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</si>
  <si>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</si>
  <si>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</si>
  <si>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</si>
  <si>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</si>
  <si>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</si>
  <si>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</si>
  <si>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</si>
  <si>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</si>
  <si>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</si>
  <si>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</si>
  <si>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</si>
  <si>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</si>
  <si>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</si>
  <si>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</si>
  <si>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</si>
  <si>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</si>
  <si>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</si>
  <si>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</si>
  <si>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</si>
  <si>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</si>
  <si>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</si>
  <si>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</si>
  <si>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</si>
  <si>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</si>
  <si>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</si>
  <si>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</si>
  <si>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</si>
  <si>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</si>
  <si>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</si>
  <si>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</si>
  <si>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</si>
  <si>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</si>
  <si>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</si>
  <si>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</si>
  <si>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</si>
  <si>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</si>
  <si>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</si>
  <si>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</si>
  <si>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</si>
  <si>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</si>
  <si>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</si>
  <si>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</si>
  <si>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</si>
  <si>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</si>
  <si>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</si>
  <si>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</si>
  <si>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</si>
  <si>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</si>
  <si>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</si>
  <si>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</si>
  <si>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</si>
  <si>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</si>
  <si>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</si>
  <si>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</si>
  <si>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</si>
  <si>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</si>
  <si>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</si>
  <si>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</si>
  <si>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</si>
  <si>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</si>
  <si>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</si>
  <si>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</si>
  <si>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</si>
  <si>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</si>
  <si>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</si>
  <si>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</si>
  <si>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</si>
  <si>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</si>
  <si>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</si>
  <si>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</si>
  <si>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</si>
  <si>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</si>
  <si>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</si>
  <si>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</si>
  <si>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</si>
  <si>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</si>
  <si>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</si>
  <si>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</si>
  <si>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</si>
  <si>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</si>
  <si>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</si>
  <si>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</si>
  <si>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</si>
  <si>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</si>
  <si>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</si>
  <si>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</si>
  <si>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</si>
  <si>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</si>
  <si>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</si>
  <si>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</si>
  <si>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</si>
  <si>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</si>
  <si>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</si>
  <si>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</si>
  <si>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</si>
  <si>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</si>
  <si>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</si>
  <si>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</si>
  <si>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</si>
  <si>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</si>
  <si>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</si>
  <si>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</si>
  <si>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</si>
  <si>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</si>
  <si>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</si>
  <si>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</si>
  <si>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</si>
  <si>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</si>
  <si>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</si>
  <si>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</si>
  <si>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</si>
  <si>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</si>
  <si>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</si>
  <si>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</si>
  <si>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</si>
  <si>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</si>
  <si>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</si>
  <si>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</si>
  <si>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</si>
  <si>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</si>
  <si>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</si>
  <si>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</si>
  <si>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</si>
  <si>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</si>
  <si>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</si>
  <si>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</si>
  <si>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</si>
  <si>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</si>
  <si>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</si>
  <si>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</si>
  <si>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</si>
  <si>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</si>
  <si>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</si>
  <si>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</si>
  <si>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</si>
  <si>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</si>
  <si>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</si>
  <si>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</si>
  <si>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</si>
  <si>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</si>
  <si>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</si>
  <si>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</si>
  <si>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</si>
  <si>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</si>
  <si>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</si>
  <si>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</si>
  <si>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</si>
  <si>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</si>
  <si>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</si>
  <si>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</si>
  <si>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</si>
  <si>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</si>
  <si>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</si>
  <si>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</si>
  <si>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</si>
  <si>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</si>
  <si>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</si>
  <si>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</si>
  <si>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</si>
  <si>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</si>
  <si>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</si>
  <si>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</si>
  <si>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</si>
  <si>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</si>
  <si>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</si>
  <si>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</si>
  <si>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</si>
  <si>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</si>
  <si>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</si>
  <si>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</si>
  <si>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</si>
  <si>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</si>
  <si>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</si>
  <si>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</si>
  <si>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</si>
  <si>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</si>
  <si>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</si>
  <si>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</si>
  <si>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</si>
  <si>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</si>
  <si>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</si>
  <si>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</si>
  <si>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</si>
  <si>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</si>
  <si>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</si>
  <si>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</si>
  <si>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</si>
  <si>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</si>
  <si>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</si>
  <si>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</si>
  <si>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</si>
  <si>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</si>
  <si>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</si>
  <si>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</si>
  <si>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</si>
  <si>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</si>
  <si>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</si>
  <si>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</si>
  <si>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</si>
  <si>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</si>
  <si>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</si>
  <si>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</si>
  <si>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</si>
  <si>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</si>
  <si>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</si>
  <si>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</si>
  <si>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</si>
  <si>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</si>
  <si>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</si>
  <si>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</si>
  <si>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</si>
  <si>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</si>
  <si>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</si>
  <si>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</si>
  <si>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</si>
  <si>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</si>
  <si>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</si>
  <si>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</si>
  <si>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</si>
  <si>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</si>
  <si>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</si>
  <si>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</si>
  <si>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</si>
  <si>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</si>
  <si>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</si>
  <si>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</si>
  <si>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</si>
  <si>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</si>
  <si>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</si>
  <si>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</si>
  <si>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</si>
  <si>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</si>
  <si>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</si>
  <si>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</si>
  <si>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</si>
  <si>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</si>
  <si>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</si>
  <si>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</si>
  <si>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</si>
  <si>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</si>
  <si>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</si>
  <si>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</si>
  <si>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</si>
  <si>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</si>
  <si>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</si>
  <si>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</si>
  <si>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</si>
  <si>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</si>
  <si>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</si>
  <si>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</si>
  <si>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</si>
  <si>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</si>
  <si>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</si>
  <si>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</si>
  <si>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</si>
  <si>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</si>
  <si>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</si>
  <si>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</si>
  <si>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</si>
  <si>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</si>
  <si>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</si>
  <si>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</si>
  <si>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</si>
  <si>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</si>
  <si>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</si>
  <si>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</si>
  <si>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</si>
  <si>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</si>
  <si>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</si>
  <si>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</si>
  <si>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</si>
  <si>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</si>
  <si>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</si>
  <si>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</si>
  <si>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</si>
  <si>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</si>
  <si>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</si>
  <si>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</si>
  <si>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</si>
  <si>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</si>
  <si>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</si>
  <si>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</si>
  <si>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</si>
  <si>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</si>
  <si>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</si>
  <si>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</si>
  <si>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</si>
  <si>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</si>
  <si>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</si>
  <si>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</si>
  <si>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</si>
  <si>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</si>
  <si>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</si>
  <si>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</si>
  <si>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</si>
  <si>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</si>
  <si>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</si>
  <si>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</si>
  <si>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</si>
  <si>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</si>
  <si>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</si>
  <si>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</si>
  <si>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</si>
  <si>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</si>
  <si>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</si>
  <si>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</si>
  <si>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</si>
  <si>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</si>
  <si>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</si>
  <si>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</si>
  <si>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</si>
  <si>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</si>
  <si>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</si>
  <si>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</si>
  <si>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</si>
  <si>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</si>
  <si>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</si>
  <si>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</si>
  <si>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</si>
  <si>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</si>
  <si>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</si>
  <si>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</si>
  <si>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</si>
  <si>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</si>
  <si>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</si>
  <si>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</si>
  <si>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</si>
  <si>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</si>
  <si>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</si>
  <si>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</si>
  <si>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</si>
  <si>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</si>
  <si>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</si>
  <si>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</si>
  <si>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</si>
  <si>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</si>
  <si>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</si>
  <si>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</si>
  <si>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</si>
  <si>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</si>
  <si>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</si>
  <si>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</si>
  <si>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</si>
  <si>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</si>
  <si>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</si>
  <si>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</si>
  <si>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</si>
  <si>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</si>
  <si>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</si>
  <si>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</si>
  <si>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</si>
  <si>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</si>
  <si>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</si>
  <si>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</si>
  <si>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</si>
  <si>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</si>
  <si>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</si>
  <si>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</si>
  <si>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</si>
  <si>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</si>
  <si>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</si>
  <si>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</si>
  <si>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</si>
  <si>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</si>
  <si>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</si>
  <si>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</si>
  <si>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</si>
  <si>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</si>
  <si>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</si>
  <si>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</si>
  <si>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</si>
  <si>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</si>
  <si>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</si>
  <si>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</si>
  <si>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</si>
  <si>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</si>
  <si>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</si>
  <si>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</si>
  <si>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</si>
  <si>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</si>
  <si>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</si>
  <si>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</si>
  <si>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</si>
  <si>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</si>
  <si>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</si>
  <si>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</si>
  <si>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</si>
  <si>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</si>
  <si>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</si>
  <si>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</si>
  <si>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</si>
  <si>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</si>
  <si>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</si>
  <si>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</si>
  <si>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</si>
  <si>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</si>
  <si>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</si>
  <si>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</si>
  <si>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</si>
  <si>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</si>
  <si>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</si>
  <si>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</si>
  <si>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</si>
  <si>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</si>
  <si>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</si>
  <si>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</si>
  <si>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</si>
  <si>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</si>
  <si>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</si>
  <si>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</si>
  <si>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</si>
  <si>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</si>
  <si>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</si>
  <si>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</si>
  <si>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</si>
  <si>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</si>
  <si>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</si>
  <si>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</si>
  <si>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</si>
  <si>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</si>
  <si>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</si>
  <si>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</si>
  <si>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</si>
  <si>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</si>
  <si>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</si>
  <si>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</si>
  <si>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</si>
  <si>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</si>
  <si>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</si>
  <si>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</si>
  <si>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</si>
  <si>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</si>
  <si>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</si>
  <si>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</si>
  <si>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</si>
  <si>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</si>
  <si>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</si>
  <si>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</si>
  <si>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</si>
  <si>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</si>
  <si>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</si>
  <si>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</si>
  <si>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</si>
  <si>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</si>
  <si>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</si>
  <si>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</si>
  <si>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</si>
  <si>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</si>
  <si>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</si>
  <si>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</si>
  <si>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</si>
  <si>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</si>
  <si>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</si>
  <si>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</si>
  <si>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</si>
  <si>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</si>
  <si>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</si>
  <si>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</si>
  <si>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</si>
  <si>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</si>
  <si>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</si>
  <si>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</si>
  <si>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</si>
  <si>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</si>
  <si>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</si>
  <si>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</si>
  <si>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</si>
  <si>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</si>
  <si>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</si>
  <si>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</si>
  <si>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</si>
  <si>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</si>
  <si>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</si>
  <si>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</si>
  <si>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</si>
  <si>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</si>
  <si>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</si>
  <si>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</si>
  <si>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</si>
  <si>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</si>
  <si>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</si>
  <si>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</si>
  <si>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</si>
  <si>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</si>
  <si>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</si>
  <si>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</si>
  <si>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</si>
  <si>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</si>
  <si>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</si>
  <si>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</si>
  <si>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</si>
  <si>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</si>
  <si>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</si>
  <si>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</si>
  <si>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</si>
  <si>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</si>
  <si>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</si>
  <si>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</si>
  <si>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</si>
  <si>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</si>
  <si>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</si>
  <si>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</si>
  <si>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</si>
  <si>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</si>
  <si>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</si>
  <si>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</si>
  <si>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</si>
  <si>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</si>
  <si>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</si>
  <si>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</si>
  <si>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</si>
  <si>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</si>
  <si>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</si>
  <si>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</si>
  <si>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</si>
  <si>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</si>
  <si>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</si>
  <si>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</si>
  <si>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</si>
  <si>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</si>
  <si>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</si>
  <si>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</si>
  <si>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</si>
  <si>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</si>
  <si>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</si>
  <si>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</si>
  <si>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</si>
  <si>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</si>
  <si>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</si>
  <si>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</si>
  <si>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</si>
  <si>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</si>
  <si>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</si>
  <si>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</si>
  <si>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</si>
  <si>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</si>
  <si>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</si>
  <si>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</si>
  <si>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</si>
  <si>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</si>
  <si>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</si>
  <si>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</si>
  <si>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</si>
  <si>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</si>
  <si>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</si>
  <si>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</si>
  <si>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</si>
  <si>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</si>
  <si>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</si>
  <si>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</si>
  <si>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</si>
  <si>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</si>
  <si>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</si>
  <si>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</si>
  <si>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</si>
  <si>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</si>
  <si>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</si>
  <si>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</si>
  <si>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</si>
  <si>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</si>
  <si>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</si>
  <si>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</si>
  <si>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</si>
  <si>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</si>
  <si>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</si>
  <si>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</si>
  <si>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</si>
  <si>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</si>
  <si>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</si>
  <si>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</si>
  <si>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</si>
  <si>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</si>
  <si>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</si>
  <si>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</si>
  <si>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</si>
  <si>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</si>
  <si>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</si>
  <si>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</si>
  <si>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</si>
  <si>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</si>
  <si>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</si>
  <si>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</si>
  <si>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</si>
  <si>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</si>
  <si>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</si>
  <si>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</si>
  <si>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</si>
  <si>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</si>
  <si>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</si>
  <si>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</si>
  <si>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</si>
  <si>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</si>
  <si>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</si>
  <si>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</si>
  <si>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</si>
  <si>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</si>
  <si>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</si>
  <si>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</si>
  <si>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</si>
  <si>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</si>
  <si>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</si>
  <si>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</si>
  <si>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</si>
  <si>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</si>
  <si>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</si>
  <si>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</si>
  <si>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</si>
  <si>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</si>
  <si>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</si>
  <si>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</si>
  <si>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</si>
  <si>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</si>
  <si>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</si>
  <si>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</si>
  <si>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</si>
  <si>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</si>
  <si>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</si>
  <si>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</si>
  <si>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</si>
  <si>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</si>
  <si>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</si>
  <si>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</si>
  <si>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</si>
  <si>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</si>
  <si>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</si>
  <si>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</si>
  <si>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</si>
  <si>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</si>
  <si>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</si>
  <si>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</si>
  <si>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</si>
  <si>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</si>
  <si>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</si>
  <si>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</si>
  <si>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</si>
  <si>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</si>
  <si>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</si>
  <si>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</si>
  <si>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</si>
  <si>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</si>
  <si>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</si>
  <si>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</si>
  <si>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</si>
  <si>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</si>
  <si>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</si>
  <si>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</si>
  <si>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</si>
  <si>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</si>
  <si>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</si>
  <si>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</si>
  <si>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</si>
  <si>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</si>
  <si>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</si>
  <si>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</si>
  <si>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</si>
  <si>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</si>
  <si>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</si>
  <si>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</si>
  <si>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</si>
  <si>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</si>
  <si>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</si>
  <si>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</si>
  <si>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</si>
  <si>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</si>
  <si>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</si>
  <si>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</si>
  <si>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</si>
  <si>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</si>
  <si>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</si>
  <si>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</si>
  <si>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</si>
  <si>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</si>
  <si>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</si>
  <si>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</si>
  <si>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</si>
  <si>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</si>
  <si>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</si>
  <si>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</si>
  <si>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</si>
  <si>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</si>
  <si>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</si>
  <si>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</si>
  <si>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</si>
  <si>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</si>
  <si>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</si>
  <si>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</si>
  <si>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</si>
  <si>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</si>
  <si>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</si>
  <si>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</si>
  <si>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</si>
  <si>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</si>
  <si>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</si>
  <si>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</si>
  <si>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</si>
  <si>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</si>
  <si>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</si>
  <si>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</si>
  <si>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</si>
  <si>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</si>
  <si>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</si>
  <si>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</si>
  <si>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</si>
  <si>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</si>
  <si>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</si>
  <si>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</si>
  <si>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</si>
  <si>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</si>
  <si>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</si>
  <si>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</si>
  <si>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</si>
  <si>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</si>
  <si>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</si>
  <si>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</si>
  <si>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</si>
  <si>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</si>
  <si>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</si>
  <si>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</si>
  <si>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</si>
  <si>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</si>
  <si>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</si>
  <si>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</si>
  <si>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</si>
  <si>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</si>
  <si>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</si>
  <si>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</si>
  <si>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</si>
  <si>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</si>
  <si>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</si>
  <si>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</si>
  <si>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</si>
  <si>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</si>
  <si>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</si>
  <si>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</si>
  <si>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</si>
  <si>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</si>
  <si>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</si>
  <si>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</si>
  <si>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</si>
  <si>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</si>
  <si>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</si>
  <si>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</si>
  <si>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</si>
  <si>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</si>
  <si>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</si>
  <si>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</si>
  <si>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</si>
  <si>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</si>
  <si>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</si>
  <si>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</si>
  <si>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</si>
  <si>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</si>
  <si>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</si>
  <si>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</si>
  <si>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</si>
  <si>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</si>
  <si>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</si>
  <si>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</si>
  <si>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</si>
  <si>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</si>
  <si>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</si>
  <si>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</si>
  <si>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</si>
  <si>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</si>
  <si>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</si>
  <si>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</si>
  <si>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</si>
  <si>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</si>
  <si>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</si>
  <si>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</si>
  <si>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</si>
  <si>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</si>
  <si>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</si>
  <si>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</si>
  <si>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</si>
  <si>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</si>
  <si>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</si>
  <si>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</si>
  <si>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</si>
  <si>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</si>
  <si>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</si>
  <si>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</si>
  <si>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</si>
  <si>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</si>
  <si>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</si>
  <si>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</si>
  <si>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</si>
  <si>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</si>
  <si>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</si>
  <si>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</si>
  <si>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</si>
  <si>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</si>
  <si>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</si>
  <si>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</si>
  <si>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</si>
  <si>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</si>
  <si>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</si>
  <si>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</si>
  <si>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</si>
  <si>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</si>
  <si>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</si>
  <si>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</si>
  <si>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</si>
  <si>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</si>
  <si>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</si>
  <si>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</si>
  <si>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</si>
  <si>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</si>
  <si>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</si>
  <si>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</si>
  <si>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</si>
  <si>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</si>
  <si>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</si>
  <si>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</si>
  <si>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</si>
  <si>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</si>
  <si>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</si>
  <si>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</si>
  <si>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</si>
  <si>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</si>
  <si>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</si>
  <si>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</si>
  <si>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</si>
  <si>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</si>
  <si>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</si>
  <si>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</si>
  <si>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</si>
  <si>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</si>
  <si>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</si>
  <si>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</si>
  <si>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</si>
  <si>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</si>
  <si>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</si>
  <si>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</si>
  <si>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</si>
  <si>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</si>
  <si>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</si>
  <si>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</si>
  <si>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</si>
  <si>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</si>
  <si>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</si>
  <si>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</si>
  <si>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</si>
  <si>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</si>
  <si>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</si>
  <si>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</si>
  <si>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</si>
  <si>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</si>
  <si>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</si>
  <si>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</si>
  <si>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</si>
  <si>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</si>
  <si>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</si>
  <si>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</si>
  <si>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</si>
  <si>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</si>
  <si>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</si>
  <si>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</si>
  <si>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</si>
  <si>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</si>
  <si>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</si>
  <si>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</si>
  <si>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</si>
  <si>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</si>
  <si>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</si>
  <si>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</si>
  <si>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</si>
  <si>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</si>
  <si>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</si>
  <si>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</si>
  <si>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</si>
  <si>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</si>
  <si>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</si>
  <si>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</si>
  <si>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</si>
  <si>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</si>
  <si>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</si>
  <si>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</si>
  <si>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</si>
  <si>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</si>
  <si>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</si>
  <si>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</si>
  <si>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</si>
  <si>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</si>
  <si>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</si>
  <si>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</si>
  <si>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</si>
  <si>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</si>
  <si>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</si>
  <si>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</si>
  <si>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</si>
  <si>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</si>
  <si>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</si>
  <si>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</si>
  <si>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</si>
  <si>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</si>
  <si>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</si>
  <si>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</si>
  <si>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</si>
  <si>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</si>
  <si>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</si>
  <si>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</si>
  <si>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</si>
  <si>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</si>
  <si>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</si>
  <si>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</si>
  <si>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</si>
  <si>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</si>
  <si>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</si>
  <si>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</si>
  <si>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</si>
  <si>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</si>
  <si>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</si>
  <si>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</si>
  <si>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</si>
  <si>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</si>
  <si>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</si>
  <si>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</si>
  <si>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</si>
  <si>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</si>
  <si>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</si>
  <si>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</si>
  <si>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</si>
  <si>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</si>
  <si>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</si>
  <si>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</si>
  <si>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</si>
  <si>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</si>
  <si>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</si>
  <si>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</si>
  <si>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</si>
  <si>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</si>
  <si>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</si>
  <si>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</si>
  <si>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</si>
  <si>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</si>
  <si>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</si>
  <si>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</si>
  <si>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</si>
  <si>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</si>
  <si>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</si>
  <si>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</si>
  <si>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</si>
  <si>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</si>
  <si>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</si>
  <si>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</si>
  <si>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</si>
  <si>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</si>
  <si>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</si>
  <si>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</si>
  <si>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</si>
  <si>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</si>
  <si>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</si>
  <si>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</si>
  <si>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</si>
  <si>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</si>
  <si>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</si>
  <si>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</si>
  <si>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</si>
  <si>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</si>
  <si>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</si>
  <si>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</si>
  <si>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</si>
  <si>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</si>
  <si>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</si>
  <si>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</si>
  <si>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</si>
  <si>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</si>
  <si>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</si>
  <si>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</si>
  <si>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</si>
  <si>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</si>
  <si>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</si>
  <si>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</si>
  <si>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</si>
  <si>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</si>
  <si>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</si>
  <si>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</si>
  <si>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</si>
  <si>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</si>
  <si>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</si>
  <si>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</si>
  <si>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</si>
  <si>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</si>
  <si>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</si>
  <si>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</si>
  <si>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</si>
  <si>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</si>
  <si>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</si>
  <si>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</si>
  <si>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</si>
  <si>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</si>
  <si>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</si>
  <si>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</si>
  <si>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</si>
  <si>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</si>
  <si>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</si>
  <si>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</si>
  <si>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</si>
  <si>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</si>
  <si>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</si>
  <si>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</si>
  <si>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</si>
  <si>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</si>
  <si>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</si>
  <si>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</si>
  <si>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</si>
  <si>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</si>
  <si>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</si>
  <si>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</si>
  <si>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</si>
  <si>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</si>
  <si>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</si>
  <si>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</si>
  <si>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</si>
  <si>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</si>
  <si>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</si>
  <si>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</si>
  <si>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</si>
  <si>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</si>
  <si>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</si>
  <si>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</si>
  <si>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</si>
  <si>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</si>
  <si>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</si>
  <si>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</si>
  <si>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</si>
  <si>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</si>
  <si>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</si>
  <si>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</si>
  <si>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</si>
  <si>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</si>
  <si>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</si>
  <si>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</si>
  <si>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</si>
  <si>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</si>
  <si>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</si>
  <si>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</si>
  <si>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</si>
  <si>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</si>
  <si>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</si>
  <si>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</si>
  <si>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</si>
  <si>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</si>
  <si>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</si>
  <si>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</si>
  <si>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</si>
  <si>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</si>
  <si>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</si>
  <si>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</si>
  <si>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</si>
  <si>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</si>
  <si>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</si>
  <si>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</si>
  <si>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</si>
  <si>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</si>
  <si>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</si>
  <si>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</si>
  <si>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</si>
  <si>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</si>
  <si>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</si>
  <si>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</si>
  <si>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</si>
  <si>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</si>
  <si>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</si>
  <si>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</si>
  <si>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</si>
  <si>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</si>
  <si>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</si>
  <si>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</si>
  <si>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</si>
  <si>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</si>
  <si>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</si>
  <si>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</si>
  <si>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</si>
  <si>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</si>
  <si>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</si>
  <si>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</si>
  <si>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</si>
  <si>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</si>
  <si>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</si>
  <si>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</si>
  <si>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</si>
  <si>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</si>
  <si>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</si>
  <si>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</si>
  <si>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</si>
  <si>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</si>
  <si>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</si>
  <si>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</si>
  <si>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</si>
  <si>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</si>
  <si>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</si>
  <si>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</si>
  <si>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</si>
  <si>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</si>
  <si>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</si>
  <si>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</si>
  <si>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</si>
  <si>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</si>
  <si>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</si>
  <si>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</si>
  <si>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</si>
  <si>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</si>
  <si>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</si>
  <si>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</si>
  <si>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</si>
  <si>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</si>
  <si>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</si>
  <si>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</si>
  <si>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</si>
  <si>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</si>
  <si>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</si>
  <si>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</si>
  <si>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</si>
  <si>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</si>
  <si>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</si>
  <si>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</si>
  <si>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</si>
  <si>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</si>
  <si>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</si>
  <si>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</si>
  <si>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</si>
  <si>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</si>
  <si>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</si>
  <si>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</si>
  <si>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</si>
  <si>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</si>
  <si>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</si>
  <si>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</si>
  <si>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</si>
  <si>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</si>
  <si>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</si>
  <si>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</si>
  <si>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</si>
  <si>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</si>
  <si>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</si>
  <si>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</si>
  <si>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</si>
  <si>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</si>
  <si>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</si>
  <si>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</si>
  <si>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</si>
  <si>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</si>
  <si>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</si>
  <si>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</si>
  <si>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</si>
  <si>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</si>
  <si>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</si>
  <si>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</si>
  <si>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</si>
  <si>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</si>
  <si>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</si>
  <si>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</si>
  <si>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</si>
  <si>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</si>
  <si>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</si>
  <si>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</si>
  <si>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</si>
  <si>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</si>
  <si>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</si>
  <si>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</si>
  <si>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</si>
  <si>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</si>
  <si>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</si>
  <si>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</si>
  <si>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</si>
  <si>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</si>
  <si>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</si>
  <si>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</si>
  <si>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</si>
  <si>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</si>
  <si>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</si>
  <si>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</si>
  <si>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</si>
  <si>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</si>
  <si>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</si>
  <si>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</si>
  <si>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</si>
  <si>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</si>
  <si>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</si>
  <si>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</si>
  <si>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</si>
  <si>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</si>
  <si>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</si>
  <si>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</si>
  <si>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</si>
  <si>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</si>
  <si>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</si>
  <si>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</si>
  <si>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</si>
  <si>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</si>
  <si>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</si>
  <si>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</si>
  <si>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</si>
  <si>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</si>
  <si>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</si>
  <si>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</si>
  <si>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</si>
  <si>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</si>
  <si>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</si>
  <si>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</si>
  <si>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</si>
  <si>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</si>
  <si>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</si>
  <si>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</si>
  <si>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</si>
  <si>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</si>
  <si>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</si>
  <si>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</si>
  <si>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</si>
  <si>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</si>
  <si>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</si>
  <si>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</si>
  <si>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</si>
  <si>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</si>
  <si>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</si>
  <si>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</si>
  <si>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</si>
  <si>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</si>
  <si>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</si>
  <si>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</si>
  <si>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</si>
  <si>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</si>
  <si>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</si>
  <si>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</si>
  <si>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</si>
  <si>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</si>
  <si>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</si>
  <si>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</si>
  <si>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</si>
  <si>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</si>
  <si>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</si>
  <si>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</si>
  <si>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</si>
  <si>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</si>
  <si>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</si>
  <si>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</si>
  <si>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</si>
  <si>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</si>
  <si>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</si>
  <si>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</si>
  <si>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</si>
  <si>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</si>
  <si>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</si>
  <si>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</si>
  <si>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</si>
  <si>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</si>
  <si>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</si>
  <si>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</si>
  <si>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</si>
  <si>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</si>
  <si>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</si>
  <si>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</si>
  <si>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</si>
  <si>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</si>
  <si>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</si>
  <si>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</si>
  <si>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</si>
  <si>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</si>
  <si>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</si>
  <si>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</si>
  <si>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</si>
  <si>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</si>
  <si>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</si>
  <si>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</si>
  <si>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</si>
  <si>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</si>
  <si>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</si>
  <si>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</si>
  <si>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</si>
  <si>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</si>
  <si>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</si>
  <si>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</si>
  <si>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</si>
  <si>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</si>
  <si>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</si>
  <si>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</si>
  <si>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</si>
  <si>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</si>
  <si>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</si>
  <si>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</si>
  <si>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</si>
  <si>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</si>
  <si>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</si>
  <si>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</si>
  <si>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</si>
  <si>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</si>
  <si>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</si>
  <si>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</si>
  <si>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</si>
  <si>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</si>
  <si>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</si>
  <si>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</si>
  <si>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</si>
  <si>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</si>
  <si>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</si>
  <si>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</si>
  <si>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</si>
  <si>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</si>
  <si>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</si>
  <si>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</si>
  <si>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</si>
  <si>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</si>
  <si>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</si>
  <si>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</si>
  <si>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</si>
  <si>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</si>
  <si>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</si>
  <si>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</si>
  <si>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</si>
  <si>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</si>
  <si>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</si>
  <si>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</si>
  <si>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</si>
  <si>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</si>
  <si>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</si>
  <si>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</si>
  <si>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</si>
  <si>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</si>
  <si>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</si>
  <si>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</si>
  <si>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</si>
  <si>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</si>
  <si>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</si>
  <si>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</si>
  <si>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</si>
  <si>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</si>
  <si>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</si>
  <si>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</si>
  <si>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</si>
  <si>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</si>
  <si>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</si>
  <si>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</si>
  <si>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</si>
  <si>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</si>
  <si>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</si>
  <si>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</si>
  <si>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</si>
  <si>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</si>
  <si>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</si>
  <si>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</si>
  <si>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</si>
  <si>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</si>
  <si>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</si>
  <si>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</si>
  <si>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</si>
  <si>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</si>
  <si>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</si>
  <si>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</si>
  <si>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</si>
  <si>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</si>
  <si>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</si>
  <si>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</si>
  <si>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</si>
  <si>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</si>
  <si>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</si>
  <si>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</si>
  <si>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</si>
  <si>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</si>
  <si>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</si>
  <si>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</si>
  <si>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</si>
  <si>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</si>
  <si>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</si>
  <si>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</si>
  <si>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</si>
  <si>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</si>
  <si>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</si>
  <si>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</si>
  <si>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</si>
  <si>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</si>
  <si>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</si>
  <si>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</si>
  <si>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</si>
  <si>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</si>
  <si>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</si>
  <si>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</si>
  <si>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</si>
  <si>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</si>
  <si>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</si>
  <si>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</si>
  <si>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</si>
  <si>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</si>
  <si>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</si>
  <si>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</si>
  <si>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</si>
  <si>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</si>
  <si>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</si>
  <si>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</si>
  <si>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</si>
  <si>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</si>
  <si>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</si>
  <si>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</si>
  <si>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</si>
  <si>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</si>
  <si>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</si>
  <si>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</si>
  <si>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</si>
  <si>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</si>
  <si>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</si>
  <si>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</si>
  <si>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</si>
  <si>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</si>
  <si>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</si>
  <si>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</si>
  <si>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</si>
  <si>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</si>
  <si>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</si>
  <si>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</si>
  <si>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</si>
  <si>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</si>
  <si>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</si>
  <si>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</si>
  <si>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</si>
  <si>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</si>
  <si>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</si>
  <si>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</si>
  <si>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</si>
  <si>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</si>
  <si>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</si>
  <si>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</si>
  <si>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</si>
  <si>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</si>
  <si>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</si>
  <si>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</si>
  <si>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</si>
  <si>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</si>
  <si>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</si>
  <si>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</si>
  <si>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</si>
  <si>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</si>
  <si>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</si>
  <si>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</si>
  <si>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</si>
  <si>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</si>
  <si>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</si>
  <si>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</si>
  <si>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</si>
  <si>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</si>
  <si>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</si>
  <si>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</si>
  <si>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</si>
  <si>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</si>
  <si>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</si>
  <si>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</si>
  <si>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</si>
  <si>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</si>
  <si>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</si>
  <si>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</si>
  <si>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</si>
  <si>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</si>
  <si>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</si>
  <si>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</si>
  <si>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</si>
  <si>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</si>
  <si>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</si>
  <si>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</si>
  <si>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</si>
  <si>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</si>
  <si>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</si>
  <si>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</si>
  <si>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</si>
  <si>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</si>
  <si>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</si>
  <si>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</si>
  <si>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</si>
  <si>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</si>
  <si>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</si>
  <si>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</si>
  <si>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</si>
  <si>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</si>
  <si>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</si>
  <si>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</si>
  <si>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</si>
  <si>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</si>
  <si>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</si>
  <si>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</si>
  <si>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</si>
  <si>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</si>
  <si>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</si>
  <si>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</si>
  <si>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</si>
  <si>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</si>
  <si>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</si>
  <si>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</si>
  <si>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</si>
  <si>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</si>
  <si>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</si>
  <si>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</si>
  <si>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</si>
  <si>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</si>
  <si>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</si>
  <si>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</si>
  <si>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</si>
  <si>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</si>
  <si>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</si>
  <si>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</si>
  <si>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</si>
  <si>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</si>
  <si>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</si>
  <si>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</si>
  <si>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</si>
  <si>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</si>
  <si>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</si>
  <si>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</si>
  <si>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</si>
  <si>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</si>
  <si>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</si>
  <si>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</si>
  <si>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</si>
  <si>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</si>
  <si>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</si>
  <si>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</si>
  <si>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</si>
  <si>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</si>
  <si>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</si>
  <si>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</si>
  <si>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</si>
  <si>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</si>
  <si>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</si>
  <si>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</si>
  <si>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</si>
  <si>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</si>
  <si>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</si>
  <si>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</si>
  <si>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</si>
  <si>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</si>
  <si>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</si>
  <si>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</si>
  <si>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</si>
  <si>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</si>
  <si>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</si>
  <si>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</si>
  <si>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</si>
  <si>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</si>
  <si>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</si>
  <si>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</si>
  <si>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</si>
  <si>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</si>
  <si>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</si>
  <si>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</si>
  <si>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</si>
  <si>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</si>
  <si>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</si>
  <si>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</si>
  <si>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</si>
  <si>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</si>
  <si>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</si>
  <si>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</si>
  <si>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</si>
  <si>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</si>
  <si>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</si>
  <si>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</si>
  <si>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</si>
  <si>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</si>
  <si>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</si>
  <si>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</si>
  <si>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</si>
  <si>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</si>
  <si>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</si>
  <si>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</si>
  <si>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</si>
  <si>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</si>
  <si>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</si>
  <si>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</si>
  <si>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</si>
  <si>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</si>
  <si>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</si>
  <si>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</si>
  <si>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</si>
  <si>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</si>
  <si>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</si>
  <si>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</si>
  <si>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</si>
  <si>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</si>
  <si>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</si>
  <si>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</si>
  <si>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</si>
  <si>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</si>
  <si>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</si>
  <si>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</si>
  <si>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</si>
  <si>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</si>
  <si>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</si>
  <si>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</si>
  <si>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</si>
  <si>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</si>
  <si>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</si>
  <si>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</si>
  <si>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</si>
  <si>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</si>
  <si>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</si>
  <si>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</si>
  <si>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</si>
  <si>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</si>
  <si>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</si>
  <si>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</si>
  <si>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</si>
  <si>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</si>
  <si>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</si>
  <si>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</si>
  <si>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</si>
  <si>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</si>
  <si>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</si>
  <si>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</si>
  <si>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</si>
  <si>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</si>
  <si>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</si>
  <si>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</si>
  <si>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</si>
  <si>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</si>
  <si>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</si>
  <si>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</si>
  <si>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</si>
  <si>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</si>
  <si>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</si>
  <si>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</si>
  <si>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</si>
  <si>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</si>
  <si>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</si>
  <si>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</si>
  <si>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</si>
  <si>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</si>
  <si>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</si>
  <si>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</si>
  <si>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</si>
  <si>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</si>
  <si>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</si>
  <si>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</si>
  <si>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</si>
  <si>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</si>
  <si>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</si>
  <si>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</si>
  <si>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</si>
  <si>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</si>
  <si>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</si>
  <si>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</si>
  <si>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</si>
  <si>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</si>
  <si>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</si>
  <si>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</si>
  <si>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</si>
  <si>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</si>
  <si>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</si>
  <si>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</si>
  <si>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</si>
  <si>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</si>
  <si>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</si>
  <si>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</si>
  <si>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</si>
  <si>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</si>
  <si>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</si>
  <si>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</si>
  <si>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</si>
  <si>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</si>
  <si>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</si>
  <si>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</si>
  <si>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</si>
  <si>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</si>
  <si>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</si>
  <si>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</si>
  <si>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</si>
  <si>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</si>
  <si>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</si>
  <si>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</si>
  <si>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</si>
  <si>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</si>
  <si>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</si>
  <si>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</si>
  <si>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</si>
  <si>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</si>
  <si>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</si>
  <si>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</si>
  <si>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</si>
  <si>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</si>
  <si>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</si>
  <si>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</si>
  <si>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</si>
  <si>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</si>
  <si>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</si>
  <si>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</si>
  <si>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</si>
  <si>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</si>
  <si>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</si>
  <si>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</si>
  <si>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</si>
  <si>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</si>
  <si>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</si>
  <si>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</si>
  <si>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</si>
  <si>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</si>
  <si>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</si>
  <si>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</si>
  <si>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</si>
  <si>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</si>
  <si>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</si>
  <si>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</si>
  <si>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</si>
  <si>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</si>
  <si>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</si>
  <si>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</si>
  <si>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</si>
  <si>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</si>
  <si>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</si>
  <si>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</si>
  <si>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</si>
  <si>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</si>
  <si>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</si>
  <si>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</si>
  <si>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</si>
  <si>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</si>
  <si>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</si>
  <si>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</si>
  <si>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</si>
  <si>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</si>
  <si>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</si>
  <si>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</si>
  <si>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</si>
  <si>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</si>
  <si>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</si>
  <si>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</si>
  <si>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</si>
  <si>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</si>
  <si>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</si>
  <si>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</si>
  <si>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</si>
  <si>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</si>
  <si>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</si>
  <si>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</si>
  <si>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</si>
  <si>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</si>
  <si>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</si>
  <si>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</si>
  <si>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</si>
  <si>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</si>
  <si>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</si>
  <si>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</si>
  <si>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</si>
  <si>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</si>
  <si>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</si>
  <si>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</si>
  <si>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</si>
  <si>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</si>
  <si>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</si>
  <si>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</si>
  <si>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</si>
  <si>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</si>
  <si>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</si>
  <si>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</si>
  <si>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</si>
  <si>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</si>
  <si>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</si>
  <si>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</si>
  <si>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</si>
  <si>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</si>
  <si>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</si>
  <si>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</si>
  <si>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</si>
  <si>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</si>
  <si>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</si>
  <si>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</si>
  <si>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</si>
  <si>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</si>
  <si>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</si>
  <si>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</si>
  <si>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</si>
  <si>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</si>
  <si>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</si>
  <si>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</si>
  <si>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</si>
  <si>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</si>
  <si>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</si>
  <si>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</si>
  <si>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</si>
  <si>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</si>
  <si>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</si>
  <si>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</si>
  <si>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</si>
  <si>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</si>
  <si>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</si>
  <si>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</si>
  <si>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</si>
  <si>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</si>
  <si>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</si>
  <si>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</si>
  <si>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</si>
  <si>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</si>
  <si>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</si>
  <si>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</si>
  <si>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</si>
  <si>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</si>
  <si>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</si>
  <si>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</si>
  <si>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</si>
  <si>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</si>
  <si>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</si>
  <si>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</si>
  <si>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</si>
  <si>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</si>
  <si>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</si>
  <si>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</si>
  <si>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</si>
  <si>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</si>
  <si>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</si>
  <si>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</si>
  <si>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</si>
  <si>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</si>
  <si>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</si>
  <si>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</si>
  <si>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</si>
  <si>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</si>
  <si>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</si>
  <si>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</si>
  <si>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</si>
  <si>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</si>
  <si>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</si>
  <si>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</si>
  <si>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</si>
  <si>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</si>
  <si>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</si>
  <si>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</si>
  <si>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</si>
  <si>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</si>
  <si>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</si>
  <si>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</si>
  <si>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</si>
  <si>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</si>
  <si>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</si>
  <si>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</si>
  <si>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</si>
  <si>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</si>
  <si>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</si>
  <si>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</si>
  <si>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</si>
  <si>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</si>
  <si>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</si>
  <si>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</si>
  <si>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</si>
  <si>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</si>
  <si>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</si>
  <si>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</si>
  <si>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</si>
  <si>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</si>
  <si>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</si>
  <si>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</si>
  <si>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</si>
  <si>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</si>
  <si>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</si>
  <si>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</si>
  <si>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</si>
  <si>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</si>
  <si>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</si>
  <si>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</si>
  <si>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</si>
  <si>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</si>
  <si>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</si>
  <si>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</si>
  <si>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</si>
  <si>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</si>
  <si>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</si>
  <si>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</si>
  <si>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</si>
  <si>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</si>
  <si>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</si>
  <si>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</si>
  <si>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</si>
  <si>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</si>
  <si>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</si>
  <si>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</si>
  <si>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</si>
  <si>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</si>
  <si>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</si>
  <si>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</si>
  <si>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</si>
  <si>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</si>
  <si>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</si>
  <si>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</si>
  <si>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</si>
  <si>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</si>
  <si>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</si>
  <si>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</si>
  <si>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</si>
  <si>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</si>
  <si>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</si>
  <si>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</si>
  <si>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</si>
  <si>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</si>
  <si>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</si>
  <si>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</si>
  <si>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</si>
  <si>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</si>
  <si>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</si>
  <si>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</si>
  <si>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</si>
  <si>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</si>
  <si>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</si>
  <si>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</si>
  <si>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</si>
  <si>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</si>
  <si>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</si>
  <si>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</si>
  <si>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</si>
  <si>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</si>
  <si>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</si>
  <si>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</si>
  <si>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</si>
  <si>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</si>
  <si>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</si>
  <si>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</si>
  <si>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</si>
  <si>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</si>
  <si>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</si>
  <si>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</si>
  <si>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</si>
  <si>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</si>
  <si>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</si>
  <si>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</si>
  <si>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</si>
  <si>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</si>
  <si>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</si>
  <si>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</si>
  <si>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</si>
  <si>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</si>
  <si>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</si>
  <si>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</si>
  <si>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</si>
  <si>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</si>
  <si>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</si>
  <si>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</si>
  <si>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</si>
  <si>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</si>
  <si>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</si>
  <si>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</si>
  <si>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</si>
  <si>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</si>
  <si>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</si>
  <si>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</si>
  <si>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</si>
  <si>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</si>
  <si>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</si>
  <si>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</si>
  <si>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</si>
  <si>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</si>
  <si>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</si>
  <si>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</si>
  <si>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</si>
  <si>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</si>
  <si>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</si>
  <si>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</si>
  <si>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</si>
  <si>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</si>
  <si>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</si>
  <si>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</si>
  <si>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</si>
  <si>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</si>
  <si>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</si>
  <si>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</si>
  <si>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</si>
  <si>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</si>
  <si>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</si>
  <si>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</si>
  <si>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</si>
  <si>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</si>
  <si>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</si>
  <si>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</si>
  <si>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</si>
  <si>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</si>
  <si>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</si>
  <si>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</si>
  <si>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</si>
  <si>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</si>
  <si>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</si>
  <si>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</si>
  <si>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</si>
  <si>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</si>
  <si>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</si>
  <si>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</si>
  <si>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</si>
  <si>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</si>
  <si>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</si>
  <si>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</si>
  <si>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</si>
  <si>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</si>
  <si>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</si>
  <si>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</si>
  <si>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</si>
  <si>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</si>
  <si>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</si>
  <si>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</si>
  <si>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</si>
  <si>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</si>
  <si>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</si>
  <si>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</si>
  <si>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</si>
  <si>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</si>
  <si>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</si>
  <si>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</si>
  <si>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</si>
  <si>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</si>
  <si>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</si>
  <si>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</si>
  <si>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</si>
  <si>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</si>
  <si>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</si>
  <si>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</si>
  <si>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</si>
  <si>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</si>
  <si>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</si>
  <si>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</si>
  <si>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</si>
  <si>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</si>
  <si>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</si>
  <si>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</si>
  <si>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</si>
  <si>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</si>
  <si>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</si>
  <si>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</si>
  <si>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</si>
  <si>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</si>
  <si>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</si>
  <si>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</si>
  <si>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</si>
  <si>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</si>
  <si>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</si>
  <si>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</si>
  <si>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</si>
  <si>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</si>
  <si>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</si>
  <si>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</si>
  <si>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</si>
  <si>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</si>
  <si>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</si>
  <si>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</si>
  <si>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</si>
  <si>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</si>
  <si>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</si>
  <si>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</si>
  <si>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</si>
  <si>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</si>
  <si>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</si>
  <si>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</si>
  <si>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</si>
  <si>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</si>
  <si>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</si>
  <si>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</si>
  <si>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</si>
  <si>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</si>
  <si>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</si>
  <si>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</si>
  <si>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</si>
  <si>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</si>
  <si>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</si>
  <si>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</si>
  <si>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</si>
  <si>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</si>
  <si>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</si>
  <si>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</si>
  <si>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</si>
  <si>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</si>
  <si>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</si>
  <si>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</si>
  <si>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</si>
  <si>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</si>
  <si>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</si>
  <si>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</si>
  <si>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</si>
  <si>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</si>
  <si>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</si>
  <si>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</si>
  <si>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</si>
  <si>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</si>
  <si>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</si>
  <si>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</si>
  <si>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</si>
  <si>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</si>
  <si>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</si>
  <si>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</si>
  <si>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</si>
  <si>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</si>
  <si>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</si>
  <si>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</si>
  <si>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</si>
  <si>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</si>
  <si>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</si>
  <si>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</si>
  <si>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</si>
  <si>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</si>
  <si>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</si>
  <si>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</si>
  <si>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</si>
  <si>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</si>
  <si>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</si>
  <si>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</si>
  <si>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</si>
  <si>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</si>
  <si>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</si>
  <si>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</si>
  <si>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</si>
  <si>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</si>
  <si>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</si>
  <si>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</si>
  <si>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</si>
  <si>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</si>
  <si>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</si>
  <si>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</si>
  <si>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</si>
  <si>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</si>
  <si>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</si>
  <si>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</si>
  <si>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</si>
  <si>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</si>
  <si>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</si>
  <si>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</si>
  <si>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</si>
  <si>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</si>
  <si>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</si>
  <si>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</si>
  <si>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</si>
  <si>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</si>
  <si>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</si>
  <si>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</si>
  <si>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</si>
  <si>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</si>
  <si>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</si>
  <si>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</si>
  <si>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</si>
  <si>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</si>
  <si>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</si>
  <si>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</si>
  <si>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</si>
  <si>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</si>
  <si>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</si>
  <si>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</si>
  <si>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</si>
  <si>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</si>
  <si>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</si>
  <si>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</si>
  <si>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</si>
  <si>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</si>
  <si>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</si>
  <si>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</si>
  <si>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</si>
  <si>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</si>
  <si>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</si>
  <si>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</si>
  <si>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</si>
  <si>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</si>
  <si>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</si>
  <si>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</si>
  <si>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</si>
  <si>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</si>
  <si>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</si>
  <si>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</si>
  <si>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</si>
  <si>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</si>
  <si>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</si>
  <si>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</si>
  <si>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</si>
  <si>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</si>
  <si>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</si>
  <si>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</si>
  <si>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</si>
  <si>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</si>
  <si>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</si>
  <si>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</si>
  <si>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</si>
  <si>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</si>
  <si>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</si>
  <si>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</si>
  <si>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</si>
  <si>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</si>
  <si>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</si>
  <si>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</si>
  <si>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</si>
  <si>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</si>
  <si>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</si>
  <si>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</si>
  <si>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</si>
  <si>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</si>
  <si>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</si>
  <si>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</si>
  <si>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</si>
  <si>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</si>
  <si>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</si>
  <si>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</si>
  <si>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</si>
  <si>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</si>
  <si>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</si>
  <si>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</si>
  <si>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</si>
  <si>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</si>
  <si>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</si>
  <si>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</si>
  <si>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</si>
  <si>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</si>
  <si>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</si>
  <si>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</si>
  <si>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</si>
  <si>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</si>
  <si>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</si>
  <si>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</si>
  <si>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</si>
  <si>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</si>
  <si>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</si>
  <si>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</si>
  <si>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</si>
  <si>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</si>
  <si>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</si>
  <si>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</si>
  <si>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</si>
  <si>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</si>
  <si>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</si>
  <si>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</si>
  <si>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</si>
  <si>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</si>
  <si>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</si>
  <si>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</si>
  <si>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</si>
  <si>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</si>
  <si>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</si>
  <si>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</si>
  <si>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</si>
  <si>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</si>
  <si>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</si>
  <si>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</si>
  <si>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</si>
  <si>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</si>
  <si>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</si>
  <si>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</si>
  <si>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</si>
  <si>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</si>
  <si>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</si>
  <si>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</si>
  <si>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</si>
  <si>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</si>
  <si>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</si>
  <si>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</si>
  <si>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</si>
  <si>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</si>
  <si>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</si>
  <si>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</si>
  <si>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</si>
  <si>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</si>
  <si>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</si>
  <si>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</si>
  <si>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</si>
  <si>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</si>
  <si>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</si>
  <si>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</si>
  <si>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</si>
  <si>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</si>
  <si>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</si>
  <si>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</si>
  <si>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</si>
  <si>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</si>
  <si>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</si>
  <si>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</si>
  <si>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</si>
  <si>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</si>
  <si>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</si>
  <si>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</si>
  <si>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</si>
  <si>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</si>
  <si>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</si>
  <si>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</si>
  <si>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</si>
  <si>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</si>
  <si>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</si>
  <si>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</si>
  <si>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</si>
  <si>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</si>
  <si>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</si>
  <si>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</si>
  <si>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</si>
  <si>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</si>
  <si>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</si>
  <si>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</si>
  <si>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</si>
  <si>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</si>
  <si>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</si>
  <si>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</si>
  <si>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</si>
  <si>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</si>
  <si>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</si>
  <si>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</si>
  <si>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</si>
  <si>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</si>
  <si>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</si>
  <si>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</si>
  <si>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</si>
  <si>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</si>
  <si>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</si>
  <si>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</si>
  <si>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</si>
  <si>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</si>
  <si>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</si>
  <si>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</si>
  <si>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</si>
  <si>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</si>
  <si>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</si>
  <si>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</si>
  <si>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</si>
  <si>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</si>
  <si>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</si>
  <si>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</si>
  <si>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</si>
  <si>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</si>
  <si>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</si>
  <si>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</si>
  <si>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</si>
  <si>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</si>
  <si>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</si>
  <si>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</si>
  <si>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</si>
  <si>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</si>
  <si>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</si>
  <si>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</si>
  <si>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</si>
  <si>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</si>
  <si>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</si>
  <si>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</si>
  <si>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</si>
  <si>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</si>
  <si>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</si>
  <si>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</si>
  <si>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</si>
  <si>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</si>
  <si>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</si>
  <si>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</si>
  <si>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</si>
  <si>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</si>
  <si>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</si>
  <si>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</si>
  <si>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</si>
  <si>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</si>
  <si>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</si>
  <si>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</si>
  <si>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</si>
  <si>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</si>
  <si>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</si>
  <si>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</si>
  <si>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</si>
  <si>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</si>
  <si>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</si>
  <si>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</si>
  <si>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</si>
  <si>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</si>
  <si>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</si>
  <si>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</si>
  <si>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</si>
  <si>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</si>
  <si>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</si>
  <si>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</si>
  <si>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</si>
  <si>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</si>
  <si>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</si>
  <si>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</si>
  <si>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</si>
  <si>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</si>
  <si>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</si>
  <si>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</si>
  <si>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</si>
  <si>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</si>
  <si>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</si>
  <si>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</si>
  <si>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</si>
  <si>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</si>
  <si>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</si>
  <si>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</si>
  <si>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</si>
  <si>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</si>
  <si>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</si>
  <si>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</si>
  <si>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</si>
  <si>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</si>
  <si>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</si>
  <si>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</si>
  <si>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</si>
  <si>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</si>
  <si>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</si>
  <si>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</si>
  <si>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</si>
  <si>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</si>
  <si>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</si>
  <si>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</si>
  <si>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</si>
  <si>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</si>
  <si>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</si>
  <si>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</si>
  <si>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</si>
  <si>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</si>
  <si>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</si>
  <si>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</si>
  <si>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</si>
  <si>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</si>
  <si>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</si>
  <si>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</si>
  <si>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</si>
  <si>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</si>
  <si>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</si>
  <si>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</si>
  <si>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</si>
  <si>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</si>
  <si>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</si>
  <si>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</si>
  <si>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</si>
  <si>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</si>
  <si>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</si>
  <si>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</si>
  <si>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</si>
  <si>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</si>
  <si>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</si>
  <si>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</si>
  <si>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</si>
  <si>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</si>
  <si>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</si>
  <si>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</si>
  <si>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</si>
  <si>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</si>
  <si>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</si>
  <si>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</si>
  <si>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</si>
  <si>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</si>
  <si>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</si>
  <si>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</si>
  <si>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</si>
  <si>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</si>
  <si>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</si>
  <si>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</si>
  <si>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</si>
  <si>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</si>
  <si>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</si>
  <si>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</si>
  <si>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</si>
  <si>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</si>
  <si>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</si>
  <si>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</si>
  <si>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</si>
  <si>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</si>
  <si>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</si>
  <si>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</si>
  <si>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</si>
  <si>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</si>
  <si>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</si>
  <si>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</si>
  <si>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</si>
  <si>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</si>
  <si>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</si>
  <si>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</si>
  <si>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</si>
  <si>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</si>
  <si>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</si>
  <si>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</si>
  <si>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</si>
  <si>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</si>
  <si>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</si>
  <si>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</si>
  <si>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</si>
  <si>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</si>
  <si>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</si>
  <si>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</si>
  <si>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</si>
  <si>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</si>
  <si>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</si>
  <si>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</si>
  <si>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</si>
  <si>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</si>
  <si>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</si>
  <si>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</si>
  <si>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</si>
  <si>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</si>
  <si>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</si>
  <si>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</si>
  <si>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</si>
  <si>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</si>
  <si>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</si>
  <si>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</si>
  <si>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</si>
  <si>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</si>
  <si>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</si>
  <si>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</si>
  <si>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</si>
  <si>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</si>
  <si>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</si>
  <si>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</si>
  <si>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</si>
  <si>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</si>
  <si>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</si>
  <si>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</si>
  <si>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</si>
  <si>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</si>
  <si>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</si>
  <si>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</si>
  <si>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</si>
  <si>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</si>
  <si>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</si>
  <si>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</si>
  <si>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</si>
  <si>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</si>
  <si>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</si>
  <si>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</si>
  <si>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</si>
  <si>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</si>
  <si>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</si>
  <si>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</si>
  <si>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</si>
  <si>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</si>
  <si>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</si>
  <si>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</si>
  <si>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</si>
  <si>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</si>
  <si>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</si>
  <si>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</si>
  <si>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</si>
  <si>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</si>
  <si>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</si>
  <si>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</si>
  <si>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</si>
  <si>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</si>
  <si>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</si>
  <si>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</si>
  <si>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</si>
  <si>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</si>
  <si>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</si>
  <si>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</si>
  <si>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</si>
  <si>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</si>
  <si>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</si>
  <si>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</si>
  <si>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</si>
  <si>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</si>
  <si>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</si>
  <si>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</si>
  <si>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</si>
  <si>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</si>
  <si>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</si>
  <si>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</si>
  <si>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</si>
  <si>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</si>
  <si>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</si>
  <si>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</si>
  <si>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</si>
  <si>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</si>
  <si>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</si>
  <si>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</si>
  <si>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</si>
  <si>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</si>
  <si>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</si>
  <si>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</si>
  <si>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</si>
  <si>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</si>
  <si>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</si>
  <si>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</si>
  <si>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</si>
  <si>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</si>
  <si>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</si>
  <si>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</si>
  <si>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</si>
  <si>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</si>
  <si>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</si>
  <si>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</si>
  <si>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</si>
  <si>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</si>
  <si>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</si>
  <si>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</si>
  <si>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</si>
  <si>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</si>
  <si>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</si>
  <si>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</si>
  <si>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</si>
  <si>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</si>
  <si>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</si>
  <si>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</si>
  <si>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</si>
  <si>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</si>
  <si>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</si>
  <si>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</si>
  <si>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</si>
  <si>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</si>
  <si>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</si>
  <si>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</si>
  <si>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</si>
  <si>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</si>
  <si>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</si>
  <si>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</si>
  <si>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</si>
  <si>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</si>
  <si>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</si>
  <si>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</si>
  <si>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</si>
  <si>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</si>
  <si>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</si>
  <si>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</si>
  <si>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</si>
  <si>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</si>
  <si>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</si>
  <si>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</si>
  <si>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</si>
  <si>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</si>
  <si>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</si>
  <si>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</si>
  <si>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</si>
  <si>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</si>
  <si>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</si>
  <si>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</si>
  <si>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</si>
  <si>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</si>
  <si>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</si>
  <si>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</si>
  <si>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</si>
  <si>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</si>
  <si>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</si>
  <si>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</si>
  <si>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</si>
  <si>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</si>
  <si>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</si>
  <si>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</si>
  <si>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</si>
  <si>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</si>
  <si>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</si>
  <si>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</si>
  <si>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</si>
  <si>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</si>
  <si>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</si>
  <si>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</si>
  <si>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</si>
  <si>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</si>
  <si>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</si>
  <si>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</si>
  <si>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</si>
  <si>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</si>
  <si>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</si>
  <si>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</si>
  <si>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</si>
  <si>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</si>
  <si>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</si>
  <si>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</si>
  <si>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</si>
  <si>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</si>
  <si>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</si>
  <si>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</si>
  <si>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</si>
  <si>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</si>
  <si>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</si>
  <si>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</si>
  <si>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</si>
  <si>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</si>
  <si>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</si>
  <si>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</si>
  <si>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</si>
  <si>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</si>
  <si>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</si>
  <si>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</si>
  <si>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</si>
  <si>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</si>
  <si>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</si>
  <si>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</si>
  <si>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</si>
  <si>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</si>
  <si>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</si>
  <si>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</si>
  <si>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</si>
  <si>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</si>
  <si>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</si>
  <si>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</si>
  <si>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</si>
  <si>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</si>
  <si>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</si>
  <si>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</si>
  <si>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</si>
  <si>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</si>
  <si>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</si>
  <si>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</si>
  <si>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</si>
  <si>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</si>
  <si>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</si>
  <si>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</si>
  <si>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</si>
  <si>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</si>
  <si>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</si>
  <si>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</si>
  <si>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</si>
  <si>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</si>
  <si>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</si>
  <si>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</si>
  <si>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</si>
  <si>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</si>
  <si>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</si>
  <si>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</si>
  <si>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</si>
  <si>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</si>
  <si>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</si>
  <si>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</si>
  <si>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</si>
  <si>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</si>
  <si>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</si>
  <si>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</si>
  <si>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</si>
  <si>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</si>
  <si>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</si>
  <si>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</si>
  <si>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</si>
  <si>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</si>
  <si>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</si>
  <si>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</si>
  <si>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</si>
  <si>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</si>
  <si>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</si>
  <si>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</si>
  <si>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</si>
  <si>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</si>
  <si>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</si>
  <si>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</si>
  <si>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</si>
  <si>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</si>
  <si>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</si>
  <si>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</si>
  <si>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</si>
  <si>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</si>
  <si>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</si>
  <si>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</si>
  <si>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</si>
  <si>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</si>
  <si>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</si>
  <si>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</si>
  <si>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</si>
  <si>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</si>
  <si>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</si>
  <si>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</si>
  <si>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</si>
  <si>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</si>
  <si>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</si>
  <si>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</si>
  <si>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</si>
  <si>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</si>
  <si>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</si>
  <si>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</si>
  <si>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</si>
  <si>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</si>
  <si>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</si>
  <si>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</si>
  <si>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</si>
  <si>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</si>
  <si>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</si>
  <si>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</si>
  <si>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</si>
  <si>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</si>
  <si>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</si>
  <si>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</si>
  <si>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</si>
  <si>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</si>
  <si>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</si>
  <si>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</si>
  <si>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</si>
  <si>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</si>
  <si>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</si>
  <si>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</si>
  <si>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</si>
  <si>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</si>
  <si>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</si>
  <si>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</si>
  <si>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</si>
  <si>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</si>
  <si>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</si>
  <si>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</si>
  <si>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</si>
  <si>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</si>
  <si>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</si>
  <si>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</si>
  <si>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</si>
  <si>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</si>
  <si>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</si>
  <si>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</si>
  <si>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</si>
  <si>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</si>
  <si>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</si>
  <si>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</si>
  <si>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</si>
  <si>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</si>
  <si>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</si>
  <si>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</si>
  <si>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</si>
  <si>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</si>
  <si>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</si>
  <si>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</si>
  <si>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</si>
  <si>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</si>
  <si>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</si>
  <si>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</si>
  <si>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</si>
  <si>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</si>
  <si>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</si>
  <si>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</si>
  <si>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</si>
  <si>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</si>
  <si>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</si>
  <si>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</si>
  <si>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</si>
  <si>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</si>
  <si>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</si>
  <si>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</si>
  <si>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</si>
  <si>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</si>
  <si>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</si>
  <si>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</si>
  <si>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</si>
  <si>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</si>
  <si>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</si>
  <si>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</si>
  <si>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</si>
  <si>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</si>
  <si>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</si>
  <si>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</si>
  <si>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</si>
  <si>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</si>
  <si>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</si>
  <si>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</si>
  <si>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</si>
  <si>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</si>
  <si>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</si>
  <si>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</si>
  <si>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</si>
  <si>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</si>
  <si>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</si>
  <si>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</si>
  <si>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</si>
  <si>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</si>
  <si>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</si>
  <si>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</si>
  <si>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</si>
  <si>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</si>
  <si>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</si>
  <si>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</si>
  <si>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</si>
  <si>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</si>
  <si>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</si>
  <si>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</si>
  <si>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</si>
  <si>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</si>
  <si>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</si>
  <si>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</si>
  <si>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</si>
  <si>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</si>
  <si>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</si>
  <si>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</si>
  <si>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</si>
  <si>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</si>
  <si>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</si>
  <si>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</si>
  <si>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</si>
  <si>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</si>
  <si>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</si>
  <si>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</si>
  <si>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</si>
  <si>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</si>
  <si>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</si>
  <si>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</si>
  <si>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</si>
  <si>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</si>
  <si>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</si>
  <si>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</si>
  <si>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</si>
  <si>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</si>
  <si>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</si>
  <si>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</si>
  <si>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</si>
  <si>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</si>
  <si>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</si>
  <si>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</si>
  <si>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</si>
  <si>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</si>
  <si>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</si>
  <si>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</si>
  <si>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</si>
  <si>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</si>
  <si>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</si>
  <si>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</si>
  <si>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</si>
  <si>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</si>
  <si>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</si>
  <si>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</si>
  <si>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</si>
  <si>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</si>
  <si>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</si>
  <si>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</si>
  <si>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</si>
  <si>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</si>
  <si>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</si>
  <si>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</si>
  <si>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</si>
  <si>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</si>
  <si>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</si>
  <si>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</si>
  <si>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</si>
  <si>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</si>
  <si>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</si>
  <si>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</si>
  <si>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</si>
  <si>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</si>
  <si>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</si>
  <si>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</si>
  <si>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</si>
  <si>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</si>
  <si>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</si>
  <si>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</si>
  <si>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</si>
  <si>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</si>
  <si>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</si>
  <si>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</si>
  <si>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</si>
  <si>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</si>
  <si>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</si>
  <si>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</si>
  <si>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</si>
  <si>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</si>
  <si>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</si>
  <si>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</si>
  <si>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</si>
  <si>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</si>
  <si>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</si>
  <si>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</si>
  <si>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</si>
  <si>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</si>
  <si>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</si>
  <si>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</si>
  <si>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</si>
  <si>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</si>
  <si>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</si>
  <si>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</si>
  <si>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</si>
  <si>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</si>
  <si>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</si>
  <si>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</si>
  <si>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</si>
  <si>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</si>
  <si>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</si>
  <si>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</si>
  <si>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</si>
  <si>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</si>
  <si>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</si>
  <si>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</si>
  <si>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</si>
  <si>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</si>
  <si>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</si>
  <si>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</si>
  <si>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</si>
  <si>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</si>
  <si>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</si>
  <si>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</si>
  <si>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</si>
  <si>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</si>
  <si>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</si>
  <si>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</si>
  <si>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</si>
  <si>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</si>
  <si>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</si>
  <si>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</si>
  <si>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</si>
  <si>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</si>
  <si>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</si>
  <si>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</si>
  <si>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</si>
  <si>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</si>
  <si>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</si>
  <si>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</si>
  <si>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</si>
  <si>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</si>
  <si>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</si>
  <si>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</si>
  <si>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</si>
  <si>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</si>
  <si>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</si>
  <si>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</si>
  <si>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</si>
  <si>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</si>
  <si>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</si>
  <si>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</si>
  <si>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</si>
  <si>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</si>
  <si>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</si>
  <si>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</si>
  <si>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</si>
  <si>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</si>
  <si>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</si>
  <si>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</si>
  <si>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</si>
  <si>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</si>
  <si>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</si>
  <si>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</si>
  <si>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</si>
  <si>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</si>
  <si>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</si>
  <si>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</si>
  <si>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</si>
  <si>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</si>
  <si>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</si>
  <si>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</si>
  <si>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</si>
  <si>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</si>
  <si>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</si>
  <si>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</si>
  <si>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</si>
  <si>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</si>
  <si>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</si>
  <si>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</si>
  <si>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</si>
  <si>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</si>
  <si>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</si>
  <si>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</si>
  <si>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</si>
  <si>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</si>
  <si>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</si>
  <si>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</si>
  <si>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</si>
  <si>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</si>
  <si>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</si>
  <si>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</si>
  <si>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</si>
  <si>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</si>
  <si>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</si>
  <si>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</si>
  <si>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</si>
  <si>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</si>
  <si>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</si>
  <si>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</si>
  <si>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</si>
  <si>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</si>
  <si>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</si>
  <si>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</si>
  <si>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</si>
  <si>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</si>
  <si>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</si>
  <si>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</si>
  <si>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</si>
  <si>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</si>
  <si>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</si>
  <si>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</si>
  <si>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</si>
  <si>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</si>
  <si>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</si>
  <si>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</si>
  <si>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</si>
  <si>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</si>
  <si>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</si>
  <si>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</si>
  <si>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</si>
  <si>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</si>
  <si>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</si>
  <si>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</si>
  <si>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</si>
  <si>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</si>
  <si>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</si>
  <si>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</si>
  <si>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</si>
  <si>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</si>
  <si>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</si>
  <si>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</si>
  <si>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</si>
  <si>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</si>
  <si>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</si>
  <si>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</si>
  <si>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</si>
  <si>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</si>
  <si>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</si>
  <si>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</si>
  <si>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</si>
  <si>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</si>
  <si>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</si>
  <si>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</si>
  <si>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</si>
  <si>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</si>
  <si>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</si>
  <si>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</si>
  <si>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</si>
  <si>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</si>
  <si>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</si>
  <si>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</si>
  <si>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</si>
  <si>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</si>
  <si>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</si>
  <si>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</si>
  <si>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</si>
  <si>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</si>
  <si>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</si>
  <si>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</si>
  <si>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</si>
  <si>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</si>
  <si>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</si>
  <si>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</si>
  <si>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</si>
  <si>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</si>
  <si>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</si>
  <si>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</si>
  <si>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</si>
  <si>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</si>
  <si>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</si>
  <si>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</si>
  <si>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</si>
  <si>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</si>
  <si>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</si>
  <si>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</si>
  <si>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</si>
  <si>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</si>
  <si>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</si>
  <si>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</si>
  <si>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</si>
  <si>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</si>
  <si>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</si>
  <si>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</si>
  <si>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</si>
  <si>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</si>
  <si>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</si>
  <si>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</si>
  <si>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</si>
  <si>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</si>
  <si>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</si>
  <si>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</si>
  <si>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</si>
  <si>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</si>
  <si>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</si>
  <si>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</si>
  <si>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</si>
  <si>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</si>
  <si>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</si>
  <si>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</si>
  <si>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</si>
  <si>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</si>
  <si>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</si>
  <si>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</si>
  <si>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</si>
  <si>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</si>
  <si>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</si>
  <si>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</si>
  <si>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</si>
  <si>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</si>
  <si>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</si>
  <si>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</si>
  <si>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</si>
  <si>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</si>
  <si>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</si>
  <si>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</si>
  <si>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</si>
  <si>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</si>
  <si>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</si>
  <si>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</si>
  <si>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</si>
  <si>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</si>
  <si>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</si>
  <si>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</si>
  <si>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</si>
  <si>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</si>
  <si>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</si>
  <si>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</si>
  <si>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</si>
  <si>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</si>
  <si>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</si>
  <si>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</si>
  <si>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</si>
  <si>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</si>
  <si>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</si>
  <si>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</si>
  <si>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</si>
  <si>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</si>
  <si>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</si>
  <si>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</si>
  <si>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</si>
  <si>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</si>
  <si>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</si>
  <si>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</si>
  <si>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</si>
  <si>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</si>
  <si>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</si>
  <si>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</si>
  <si>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</si>
  <si>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</si>
  <si>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</si>
  <si>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</si>
  <si>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</si>
  <si>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</si>
  <si>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</si>
  <si>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</si>
  <si>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</si>
  <si>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</si>
  <si>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</si>
  <si>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</si>
  <si>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</si>
  <si>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</si>
  <si>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</si>
  <si>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</si>
  <si>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</si>
  <si>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</si>
  <si>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</si>
  <si>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</si>
  <si>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</si>
  <si>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</si>
  <si>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</si>
  <si>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</si>
  <si>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</si>
  <si>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</si>
  <si>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</si>
  <si>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</si>
  <si>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</si>
  <si>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</si>
  <si>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</si>
  <si>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</si>
  <si>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</si>
  <si>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</si>
  <si>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</si>
  <si>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</si>
  <si>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</si>
  <si>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</si>
  <si>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</si>
  <si>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</si>
  <si>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</si>
  <si>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</si>
  <si>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</si>
  <si>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</si>
  <si>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</si>
  <si>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</si>
  <si>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</si>
  <si>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</si>
  <si>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</si>
  <si>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</si>
  <si>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</si>
  <si>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</si>
  <si>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</si>
  <si>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</si>
  <si>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</si>
  <si>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</si>
  <si>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</si>
  <si>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</si>
  <si>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</si>
  <si>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</si>
  <si>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</si>
  <si>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</si>
  <si>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</si>
  <si>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</si>
  <si>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</si>
  <si>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</si>
  <si>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</si>
  <si>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</si>
  <si>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</si>
  <si>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</si>
  <si>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</si>
  <si>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</si>
  <si>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</si>
  <si>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</si>
  <si>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</si>
  <si>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</si>
  <si>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</si>
  <si>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</si>
  <si>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</si>
  <si>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</si>
  <si>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</si>
  <si>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</si>
  <si>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</si>
  <si>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</si>
  <si>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</si>
  <si>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</si>
  <si>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</si>
  <si>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</si>
  <si>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</si>
  <si>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</si>
  <si>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</si>
  <si>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</si>
  <si>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</si>
  <si>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</si>
  <si>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</si>
  <si>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</si>
  <si>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</si>
  <si>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</si>
  <si>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</si>
  <si>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</si>
  <si>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</si>
  <si>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</si>
  <si>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</si>
  <si>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</si>
  <si>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</si>
  <si>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</si>
  <si>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</si>
  <si>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</si>
  <si>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</si>
  <si>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</si>
  <si>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</si>
  <si>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</si>
  <si>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</si>
  <si>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</si>
  <si>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</si>
  <si>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</si>
  <si>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</si>
  <si>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</si>
  <si>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</si>
  <si>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</si>
  <si>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</si>
  <si>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</si>
  <si>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</si>
  <si>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</si>
  <si>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</si>
  <si>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</si>
  <si>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</si>
  <si>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</si>
  <si>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</si>
  <si>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</si>
  <si>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</si>
  <si>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</si>
  <si>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</si>
  <si>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</si>
  <si>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</si>
  <si>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</si>
  <si>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</si>
  <si>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</si>
  <si>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</si>
  <si>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</si>
  <si>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</si>
  <si>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</si>
  <si>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</si>
  <si>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</si>
  <si>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</si>
  <si>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</si>
  <si>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</si>
  <si>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</si>
  <si>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</si>
  <si>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</si>
  <si>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</si>
  <si>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</si>
  <si>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</si>
  <si>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</si>
  <si>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</si>
  <si>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</si>
  <si>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</si>
  <si>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</si>
  <si>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</si>
  <si>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</si>
  <si>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</si>
  <si>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</si>
  <si>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</si>
  <si>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</si>
  <si>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</si>
  <si>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</si>
  <si>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</si>
  <si>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</si>
  <si>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</si>
  <si>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</si>
  <si>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</si>
  <si>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</si>
  <si>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</si>
  <si>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</si>
  <si>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</si>
  <si>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</si>
  <si>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</si>
  <si>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</si>
  <si>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</si>
  <si>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</si>
  <si>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</si>
  <si>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</si>
  <si>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</si>
  <si>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</si>
  <si>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</si>
  <si>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</si>
  <si>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</si>
  <si>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</si>
  <si>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</si>
  <si>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</si>
  <si>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</si>
  <si>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</si>
  <si>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</si>
  <si>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</si>
  <si>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</si>
  <si>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</si>
  <si>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</si>
  <si>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</si>
  <si>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</si>
  <si>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</si>
  <si>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</si>
  <si>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</si>
  <si>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</si>
  <si>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</si>
  <si>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</si>
  <si>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</si>
  <si>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</si>
  <si>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</si>
  <si>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</si>
  <si>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</si>
  <si>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</si>
  <si>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</si>
  <si>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</si>
  <si>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</si>
  <si>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</si>
  <si>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</si>
  <si>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</si>
  <si>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</si>
  <si>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</si>
  <si>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</si>
  <si>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</si>
  <si>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</si>
  <si>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</si>
  <si>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</si>
  <si>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</si>
  <si>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</si>
  <si>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</si>
  <si>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</si>
  <si>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</si>
  <si>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</si>
  <si>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</si>
  <si>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</si>
  <si>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</si>
  <si>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</si>
  <si>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</si>
  <si>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</si>
  <si>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</si>
  <si>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</si>
  <si>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</si>
  <si>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</si>
  <si>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</si>
  <si>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</si>
  <si>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</si>
  <si>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</si>
  <si>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</si>
  <si>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</si>
  <si>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</si>
  <si>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</si>
  <si>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</si>
  <si>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</si>
  <si>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</si>
  <si>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</si>
  <si>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</si>
  <si>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</si>
  <si>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</si>
  <si>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</si>
  <si>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</si>
  <si>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</si>
  <si>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</si>
  <si>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</si>
  <si>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</si>
  <si>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</si>
  <si>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</si>
  <si>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</si>
  <si>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</si>
  <si>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</si>
  <si>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</si>
  <si>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</si>
  <si>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</si>
  <si>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</si>
  <si>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</si>
  <si>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</si>
  <si>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</si>
  <si>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</si>
  <si>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</si>
  <si>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</si>
  <si>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</si>
  <si>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</si>
  <si>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</si>
  <si>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</si>
  <si>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</si>
  <si>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</si>
  <si>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</si>
  <si>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</si>
  <si>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</si>
  <si>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</si>
  <si>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</si>
  <si>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</si>
  <si>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</si>
  <si>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</si>
  <si>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</si>
  <si>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</si>
  <si>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</si>
  <si>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</si>
  <si>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</si>
  <si>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</si>
  <si>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</si>
  <si>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</si>
  <si>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</si>
  <si>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</si>
  <si>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</si>
  <si>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</si>
  <si>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</si>
  <si>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</si>
  <si>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</si>
  <si>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</si>
  <si>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</si>
  <si>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</si>
  <si>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</si>
  <si>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</si>
  <si>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</si>
  <si>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</si>
  <si>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</si>
  <si>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</si>
  <si>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</si>
  <si>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</si>
  <si>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</si>
  <si>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</si>
  <si>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</si>
  <si>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</si>
  <si>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</si>
  <si>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</si>
  <si>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</si>
  <si>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</si>
  <si>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</si>
  <si>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</si>
  <si>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</si>
  <si>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</si>
  <si>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</si>
  <si>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</si>
  <si>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</si>
  <si>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</si>
  <si>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</si>
  <si>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</si>
  <si>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</si>
  <si>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</si>
  <si>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</si>
  <si>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</si>
  <si>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</si>
  <si>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</si>
  <si>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</si>
  <si>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</si>
  <si>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</si>
  <si>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</si>
  <si>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</si>
  <si>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</si>
  <si>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</si>
  <si>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</si>
  <si>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</si>
  <si>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</si>
  <si>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</si>
  <si>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</si>
  <si>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</si>
  <si>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</si>
  <si>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</si>
  <si>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</si>
  <si>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</si>
  <si>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</si>
  <si>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</si>
  <si>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</si>
  <si>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</si>
  <si>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</si>
  <si>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</si>
  <si>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</si>
  <si>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</si>
  <si>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</si>
  <si>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</si>
  <si>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</si>
  <si>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</si>
  <si>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</si>
  <si>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</si>
  <si>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</si>
  <si>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</si>
  <si>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</si>
  <si>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</si>
  <si>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</si>
  <si>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</si>
  <si>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</si>
  <si>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</si>
  <si>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</si>
  <si>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</si>
  <si>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</si>
  <si>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</si>
  <si>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</si>
  <si>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</si>
  <si>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</si>
  <si>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</si>
  <si>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</si>
  <si>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</si>
  <si>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</si>
  <si>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</si>
  <si>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</si>
  <si>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</si>
  <si>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</si>
  <si>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</si>
  <si>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</si>
  <si>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</si>
  <si>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</si>
  <si>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</si>
  <si>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</si>
  <si>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</si>
  <si>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</si>
  <si>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</si>
  <si>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</si>
  <si>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</si>
  <si>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</si>
  <si>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</si>
  <si>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</si>
  <si>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</si>
  <si>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</si>
  <si>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</si>
  <si>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</si>
  <si>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</si>
  <si>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</si>
  <si>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</si>
  <si>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</si>
  <si>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</si>
  <si>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</si>
  <si>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</si>
  <si>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</si>
  <si>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</si>
  <si>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</si>
  <si>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</si>
  <si>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</si>
  <si>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</si>
  <si>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</si>
  <si>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</si>
  <si>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</si>
  <si>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</si>
  <si>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</si>
  <si>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</si>
  <si>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</si>
  <si>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</si>
  <si>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</si>
  <si>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</si>
  <si>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</si>
  <si>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</si>
  <si>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</si>
  <si>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</si>
  <si>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</si>
  <si>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</si>
  <si>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</si>
  <si>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</si>
  <si>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</si>
  <si>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</si>
  <si>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</si>
  <si>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</si>
  <si>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</si>
  <si>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</si>
  <si>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</si>
  <si>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</si>
  <si>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</si>
  <si>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</si>
  <si>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</si>
  <si>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</si>
  <si>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</si>
  <si>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</si>
  <si>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</si>
  <si>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</si>
  <si>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</si>
  <si>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</si>
  <si>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</si>
  <si>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</si>
  <si>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</si>
  <si>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</si>
  <si>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</si>
  <si>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</si>
  <si>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</si>
  <si>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</si>
  <si>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</si>
  <si>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</si>
  <si>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</si>
  <si>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</si>
  <si>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</si>
  <si>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</si>
  <si>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</si>
  <si>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</si>
  <si>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</si>
  <si>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</si>
  <si>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</si>
  <si>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</si>
  <si>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</si>
  <si>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</si>
  <si>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</si>
  <si>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</si>
  <si>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</si>
  <si>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</si>
  <si>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</si>
  <si>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</si>
  <si>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</si>
  <si>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</si>
  <si>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</si>
  <si>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</si>
  <si>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</si>
  <si>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</si>
  <si>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</si>
  <si>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</si>
  <si>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</si>
  <si>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</si>
  <si>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</si>
  <si>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</si>
  <si>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</si>
  <si>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</si>
  <si>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</si>
  <si>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</si>
  <si>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</si>
  <si>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</si>
  <si>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</si>
  <si>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</si>
  <si>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</si>
  <si>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</si>
  <si>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</si>
  <si>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</si>
  <si>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</si>
  <si>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</si>
  <si>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</si>
  <si>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</si>
  <si>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</si>
  <si>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</si>
  <si>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</si>
  <si>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</si>
  <si>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</si>
  <si>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</si>
  <si>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</si>
  <si>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</si>
  <si>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</si>
  <si>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</si>
  <si>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</si>
  <si>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</si>
  <si>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</si>
  <si>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</si>
  <si>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</si>
  <si>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</si>
  <si>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</si>
  <si>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</si>
  <si>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</si>
  <si>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</si>
  <si>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</si>
  <si>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</si>
  <si>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</si>
  <si>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</si>
  <si>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</si>
  <si>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</si>
  <si>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</si>
  <si>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</si>
  <si>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</si>
  <si>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</si>
  <si>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</si>
  <si>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</si>
  <si>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</si>
  <si>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</si>
  <si>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</si>
  <si>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</si>
  <si>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</si>
  <si>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</si>
  <si>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</si>
  <si>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</si>
  <si>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</si>
  <si>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</si>
  <si>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</si>
  <si>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</si>
  <si>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</si>
  <si>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</si>
  <si>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</si>
  <si>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</si>
  <si>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</si>
  <si>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</si>
  <si>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</si>
  <si>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</si>
  <si>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</si>
  <si>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</si>
  <si>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</si>
  <si>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</si>
  <si>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</si>
  <si>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</si>
  <si>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</si>
  <si>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</si>
  <si>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</si>
  <si>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</si>
  <si>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</si>
  <si>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</si>
  <si>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</si>
  <si>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</si>
  <si>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</si>
  <si>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</si>
  <si>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</si>
  <si>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</si>
  <si>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</si>
  <si>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</si>
  <si>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</si>
  <si>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</si>
  <si>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</si>
  <si>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</si>
  <si>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</si>
  <si>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</si>
  <si>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</si>
  <si>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</si>
  <si>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</si>
  <si>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</si>
  <si>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</si>
  <si>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</si>
  <si>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</si>
  <si>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</si>
  <si>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</si>
  <si>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</si>
  <si>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</si>
  <si>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</si>
  <si>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</si>
  <si>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</si>
  <si>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</si>
  <si>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</si>
  <si>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</si>
  <si>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</si>
  <si>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</si>
  <si>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</si>
  <si>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</si>
  <si>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</si>
  <si>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</si>
  <si>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</si>
  <si>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</si>
  <si>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</si>
  <si>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</si>
  <si>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</si>
  <si>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</si>
  <si>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</si>
  <si>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</si>
  <si>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</si>
  <si>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</si>
  <si>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</si>
  <si>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</si>
  <si>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</si>
  <si>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</si>
  <si>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</si>
  <si>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</si>
  <si>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</si>
  <si>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</si>
  <si>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</si>
  <si>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</si>
  <si>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</si>
  <si>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</si>
  <si>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</si>
  <si>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</si>
  <si>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</si>
  <si>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</si>
  <si>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</si>
  <si>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</si>
  <si>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</si>
  <si>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</si>
  <si>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</si>
  <si>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</si>
  <si>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</si>
  <si>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</si>
  <si>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</si>
  <si>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</si>
  <si>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</si>
  <si>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</si>
  <si>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</si>
  <si>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</si>
  <si>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</si>
  <si>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</si>
  <si>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</si>
  <si>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</si>
  <si>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</si>
  <si>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</si>
  <si>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</si>
  <si>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</si>
  <si>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</si>
  <si>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</si>
  <si>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</si>
  <si>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</si>
  <si>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</si>
  <si>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</si>
  <si>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</si>
  <si>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</si>
  <si>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</si>
  <si>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</si>
  <si>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</si>
  <si>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</si>
  <si>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</si>
  <si>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</si>
  <si>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</si>
  <si>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</si>
  <si>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</si>
  <si>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</si>
  <si>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</si>
  <si>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</si>
  <si>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</si>
  <si>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</si>
  <si>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</si>
  <si>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</si>
  <si>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</si>
  <si>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</si>
  <si>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</si>
  <si>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</si>
  <si>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</si>
  <si>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</si>
  <si>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</si>
  <si>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</si>
  <si>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</si>
  <si>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</si>
  <si>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</si>
  <si>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</si>
  <si>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</si>
  <si>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</si>
  <si>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</si>
  <si>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</si>
  <si>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</si>
  <si>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</si>
  <si>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</si>
  <si>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</si>
  <si>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</si>
  <si>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</si>
  <si>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</si>
  <si>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</si>
  <si>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</si>
  <si>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</si>
  <si>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</si>
  <si>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</si>
  <si>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</si>
  <si>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</si>
  <si>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</si>
  <si>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</si>
  <si>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</si>
  <si>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</si>
  <si>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</si>
  <si>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</si>
  <si>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</si>
  <si>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</si>
  <si>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</si>
  <si>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</si>
  <si>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</si>
  <si>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</si>
  <si>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</si>
  <si>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</si>
  <si>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</si>
  <si>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</si>
  <si>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</si>
  <si>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</si>
  <si>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</si>
  <si>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</si>
  <si>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</si>
  <si>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</si>
  <si>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</si>
  <si>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</si>
  <si>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</si>
  <si>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</si>
  <si>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</si>
  <si>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</si>
  <si>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</si>
  <si>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</si>
  <si>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</si>
  <si>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</si>
  <si>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</si>
  <si>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</si>
  <si>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</si>
  <si>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</si>
  <si>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</si>
  <si>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</si>
  <si>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</si>
  <si>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</si>
  <si>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</si>
  <si>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</si>
  <si>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</si>
  <si>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</si>
  <si>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</si>
  <si>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</si>
  <si>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</si>
  <si>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</si>
  <si>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</si>
  <si>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</si>
  <si>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</si>
  <si>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</si>
  <si>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</si>
  <si>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</si>
  <si>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</si>
  <si>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</si>
  <si>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</si>
  <si>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</si>
  <si>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</si>
  <si>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</si>
  <si>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</si>
  <si>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</si>
  <si>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</si>
  <si>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</si>
  <si>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</si>
  <si>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</si>
  <si>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</si>
  <si>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</si>
  <si>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</si>
  <si>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</si>
  <si>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</si>
  <si>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</si>
  <si>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</si>
  <si>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</si>
  <si>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</si>
  <si>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</si>
  <si>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</si>
  <si>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</si>
  <si>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</si>
  <si>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</si>
  <si>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</si>
  <si>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</si>
  <si>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</si>
  <si>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</si>
  <si>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</si>
  <si>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</si>
  <si>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</si>
  <si>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</si>
  <si>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</si>
  <si>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</si>
  <si>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</si>
  <si>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</si>
  <si>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</si>
  <si>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</si>
  <si>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</si>
  <si>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</si>
  <si>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</si>
  <si>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</si>
  <si>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</si>
  <si>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</si>
  <si>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</si>
  <si>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</si>
  <si>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</si>
  <si>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</si>
  <si>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</si>
  <si>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</si>
  <si>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</si>
  <si>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</si>
  <si>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</si>
  <si>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</si>
  <si>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</si>
  <si>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</si>
  <si>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</si>
  <si>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</si>
  <si>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</si>
  <si>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</si>
  <si>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</si>
  <si>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</si>
  <si>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</si>
  <si>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</si>
  <si>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</si>
  <si>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</si>
  <si>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</si>
  <si>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</si>
  <si>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</si>
  <si>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</si>
  <si>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</si>
  <si>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</si>
  <si>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</si>
  <si>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</si>
  <si>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</si>
  <si>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</si>
  <si>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</si>
  <si>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</si>
  <si>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</si>
  <si>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</si>
  <si>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</si>
  <si>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</si>
  <si>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</si>
  <si>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</si>
  <si>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</si>
  <si>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</si>
  <si>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</si>
  <si>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</si>
  <si>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</si>
  <si>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</si>
  <si>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</si>
  <si>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</si>
  <si>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</si>
  <si>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</si>
  <si>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</si>
  <si>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</si>
  <si>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</si>
  <si>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</si>
  <si>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</si>
  <si>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</si>
  <si>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</si>
  <si>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</si>
  <si>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</si>
  <si>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</si>
  <si>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</si>
  <si>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</si>
  <si>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</si>
  <si>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</si>
  <si>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</si>
  <si>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</si>
  <si>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</si>
  <si>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</si>
  <si>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</si>
  <si>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</si>
  <si>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</si>
  <si>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</si>
  <si>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</si>
  <si>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</si>
  <si>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</si>
  <si>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</si>
  <si>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</si>
  <si>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</si>
  <si>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</si>
  <si>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</si>
  <si>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</si>
  <si>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</si>
  <si>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</si>
  <si>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</si>
  <si>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</si>
  <si>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</si>
  <si>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</si>
  <si>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</si>
  <si>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</si>
  <si>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</si>
  <si>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</si>
  <si>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</si>
  <si>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</si>
  <si>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</si>
  <si>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</si>
  <si>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</si>
  <si>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</si>
  <si>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</si>
  <si>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</si>
  <si>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</si>
  <si>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</si>
  <si>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</si>
  <si>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</si>
  <si>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</si>
  <si>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</si>
  <si>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</si>
  <si>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</si>
  <si>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</si>
  <si>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</si>
  <si>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</si>
  <si>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</si>
  <si>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</si>
  <si>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</si>
  <si>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</si>
  <si>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</si>
  <si>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</si>
  <si>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</si>
  <si>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</si>
  <si>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</si>
  <si>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</si>
  <si>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</si>
  <si>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</si>
  <si>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</si>
  <si>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</si>
  <si>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</si>
  <si>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</si>
  <si>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</si>
  <si>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</si>
  <si>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</si>
  <si>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</si>
  <si>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</si>
  <si>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</si>
  <si>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</si>
  <si>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</si>
  <si>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</si>
  <si>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</si>
  <si>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</si>
  <si>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</si>
  <si>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</si>
  <si>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</si>
  <si>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</si>
  <si>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</si>
  <si>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</si>
  <si>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</si>
  <si>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</si>
  <si>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</si>
  <si>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</si>
  <si>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</si>
  <si>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</si>
  <si>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</si>
  <si>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</si>
  <si>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</si>
  <si>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</si>
  <si>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</si>
  <si>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</si>
  <si>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</si>
  <si>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</si>
  <si>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</si>
  <si>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</si>
  <si>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</si>
  <si>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</si>
  <si>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</si>
  <si>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</si>
  <si>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</si>
  <si>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</si>
  <si>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</si>
  <si>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</si>
  <si>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</si>
  <si>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</si>
  <si>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</si>
  <si>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</si>
  <si>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</si>
  <si>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</si>
  <si>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</si>
  <si>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</si>
  <si>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</si>
  <si>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</si>
  <si>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</si>
  <si>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</si>
  <si>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</si>
  <si>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</si>
  <si>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</si>
  <si>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</si>
  <si>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</si>
  <si>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</si>
  <si>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</si>
  <si>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</si>
  <si>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</si>
  <si>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</si>
  <si>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</si>
  <si>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</si>
  <si>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</si>
  <si>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</si>
  <si>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</si>
  <si>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</si>
  <si>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</si>
  <si>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</si>
  <si>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</si>
  <si>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</si>
  <si>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</si>
  <si>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</si>
  <si>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</si>
  <si>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</si>
  <si>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</si>
  <si>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</si>
  <si>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</si>
  <si>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</si>
  <si>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</si>
  <si>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</si>
  <si>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</si>
  <si>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</si>
  <si>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</si>
  <si>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</si>
  <si>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</si>
  <si>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</si>
  <si>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</si>
  <si>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</si>
  <si>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</si>
  <si>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</si>
  <si>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</si>
  <si>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</si>
  <si>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</si>
  <si>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</si>
  <si>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</si>
  <si>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</si>
  <si>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</si>
  <si>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</si>
  <si>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</si>
  <si>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</si>
  <si>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</si>
  <si>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</si>
  <si>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</si>
  <si>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</si>
  <si>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</si>
  <si>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</si>
  <si>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</si>
  <si>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</si>
  <si>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</si>
  <si>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</si>
  <si>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</si>
  <si>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</si>
  <si>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</si>
  <si>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</si>
  <si>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</si>
  <si>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</si>
  <si>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</si>
  <si>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</si>
  <si>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</si>
  <si>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</si>
  <si>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</si>
  <si>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</si>
  <si>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</si>
  <si>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</si>
  <si>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</si>
  <si>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</si>
  <si>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</si>
  <si>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</si>
  <si>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</si>
  <si>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</si>
  <si>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</si>
  <si>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</si>
  <si>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</si>
  <si>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</si>
  <si>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</si>
  <si>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</si>
  <si>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</si>
  <si>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</si>
  <si>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</si>
  <si>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</si>
  <si>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</si>
  <si>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</si>
  <si>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</si>
  <si>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</si>
  <si>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</si>
  <si>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</si>
  <si>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</si>
  <si>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</si>
  <si>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</si>
  <si>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</si>
  <si>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</si>
  <si>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</si>
  <si>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</si>
  <si>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</si>
  <si>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</si>
  <si>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</si>
  <si>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</si>
  <si>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</si>
  <si>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</si>
  <si>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</si>
  <si>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</si>
  <si>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</si>
  <si>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</si>
  <si>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</si>
  <si>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</si>
  <si>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</si>
  <si>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</si>
  <si>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</si>
  <si>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</si>
  <si>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</si>
  <si>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</si>
  <si>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</si>
  <si>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</si>
  <si>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</si>
  <si>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</si>
  <si>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</si>
  <si>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</si>
  <si>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</si>
  <si>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</si>
  <si>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</si>
  <si>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</si>
  <si>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</si>
  <si>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</si>
  <si>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</si>
  <si>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</si>
  <si>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</si>
  <si>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</si>
  <si>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</si>
  <si>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</si>
  <si>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</si>
  <si>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</si>
  <si>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</si>
  <si>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</si>
  <si>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</si>
  <si>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</si>
  <si>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</si>
  <si>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</si>
  <si>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</si>
  <si>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</si>
  <si>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</si>
  <si>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</si>
  <si>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</si>
  <si>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</si>
  <si>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</si>
  <si>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</si>
  <si>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</si>
  <si>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</si>
  <si>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</si>
  <si>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</si>
  <si>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</si>
  <si>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</si>
  <si>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</si>
  <si>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</si>
  <si>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</si>
  <si>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</si>
  <si>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</si>
  <si>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</si>
  <si>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</si>
  <si>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</si>
  <si>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</si>
  <si>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</si>
  <si>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</si>
  <si>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</si>
  <si>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</si>
  <si>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</si>
  <si>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</si>
  <si>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</si>
  <si>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</si>
  <si>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</si>
  <si>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</si>
  <si>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</si>
  <si>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</si>
  <si>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</si>
  <si>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</si>
  <si>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</si>
  <si>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</si>
  <si>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</si>
  <si>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</si>
  <si>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</si>
  <si>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</si>
  <si>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</si>
  <si>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</si>
  <si>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</si>
  <si>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</si>
  <si>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</si>
  <si>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</si>
  <si>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</si>
  <si>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</si>
  <si>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</si>
  <si>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</si>
  <si>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</si>
  <si>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</si>
  <si>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</si>
  <si>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</si>
  <si>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</si>
  <si>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</si>
  <si>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</si>
  <si>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</si>
  <si>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</si>
  <si>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</si>
  <si>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</si>
  <si>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</si>
  <si>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</si>
  <si>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</si>
  <si>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</si>
  <si>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</si>
  <si>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</si>
  <si>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</si>
  <si>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</si>
  <si>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</si>
  <si>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</si>
  <si>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</si>
  <si>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</si>
  <si>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</si>
  <si>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</si>
  <si>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</si>
  <si>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</si>
  <si>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</si>
  <si>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</si>
  <si>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</si>
  <si>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</si>
  <si>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</si>
  <si>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</si>
  <si>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</si>
  <si>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</si>
  <si>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</si>
  <si>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</si>
  <si>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</si>
  <si>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</si>
  <si>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</si>
  <si>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</si>
  <si>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</si>
  <si>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</si>
  <si>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</si>
  <si>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</si>
  <si>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</si>
  <si>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</si>
  <si>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</si>
  <si>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</si>
  <si>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</si>
  <si>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</si>
  <si>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</si>
  <si>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</si>
  <si>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</si>
  <si>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</si>
  <si>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</si>
  <si>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</si>
  <si>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</si>
  <si>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</si>
  <si>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</si>
  <si>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</si>
  <si>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</si>
  <si>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</si>
  <si>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</si>
  <si>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</si>
  <si>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</si>
  <si>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</si>
  <si>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</si>
  <si>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</si>
  <si>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</si>
  <si>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</si>
  <si>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</si>
  <si>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</si>
  <si>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</si>
  <si>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</si>
  <si>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</si>
  <si>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</si>
  <si>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</si>
  <si>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</si>
  <si>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</si>
  <si>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</si>
  <si>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</si>
  <si>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</si>
  <si>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</si>
  <si>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</si>
  <si>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</si>
  <si>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</si>
  <si>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</si>
  <si>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</si>
  <si>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</si>
  <si>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</si>
  <si>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</si>
  <si>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</si>
  <si>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</si>
  <si>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</si>
  <si>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</si>
  <si>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</si>
  <si>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</si>
  <si>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</si>
  <si>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</si>
  <si>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</si>
  <si>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</si>
  <si>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</si>
  <si>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</si>
  <si>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</si>
  <si>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</si>
  <si>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</si>
  <si>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</si>
  <si>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</si>
  <si>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</si>
  <si>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</si>
  <si>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</si>
  <si>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</si>
  <si>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</si>
  <si>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</si>
  <si>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</si>
  <si>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</si>
  <si>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</si>
  <si>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</si>
  <si>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</si>
  <si>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</si>
  <si>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</si>
  <si>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</si>
  <si>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</si>
  <si>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</si>
  <si>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</si>
  <si>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</si>
  <si>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</si>
  <si>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</si>
  <si>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</si>
  <si>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</si>
  <si>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</si>
  <si>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</si>
  <si>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</si>
  <si>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</si>
  <si>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</si>
  <si>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</si>
  <si>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</si>
  <si>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</si>
  <si>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</si>
  <si>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</si>
  <si>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</si>
  <si>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</si>
  <si>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</si>
  <si>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</si>
  <si>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</si>
  <si>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</si>
  <si>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</si>
  <si>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</si>
  <si>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</si>
  <si>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</si>
  <si>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</si>
  <si>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</si>
  <si>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</si>
  <si>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</si>
  <si>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</si>
  <si>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</si>
  <si>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</si>
  <si>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</si>
  <si>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</si>
  <si>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</si>
  <si>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</si>
  <si>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</si>
  <si>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</si>
  <si>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</si>
  <si>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</si>
  <si>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</si>
  <si>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</si>
  <si>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</si>
  <si>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</si>
  <si>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</si>
  <si>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</si>
  <si>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</si>
  <si>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</si>
  <si>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</si>
  <si>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</si>
  <si>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</si>
  <si>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</si>
  <si>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</si>
  <si>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</si>
  <si>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</si>
  <si>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</si>
  <si>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</si>
  <si>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</si>
  <si>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</si>
  <si>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</si>
  <si>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</si>
  <si>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</si>
  <si>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</si>
  <si>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</si>
  <si>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</si>
  <si>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</si>
  <si>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</si>
  <si>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</si>
  <si>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</si>
  <si>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</si>
  <si>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</si>
  <si>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</si>
  <si>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</si>
  <si>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</si>
  <si>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</si>
  <si>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</si>
  <si>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</si>
  <si>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</si>
  <si>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</si>
  <si>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</si>
  <si>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</si>
  <si>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</si>
  <si>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</si>
  <si>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</si>
  <si>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</si>
  <si>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</si>
  <si>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</si>
  <si>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</si>
  <si>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</si>
  <si>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</si>
  <si>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</si>
  <si>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</si>
  <si>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</si>
  <si>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</si>
  <si>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</si>
  <si>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</si>
  <si>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</si>
  <si>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</si>
  <si>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</si>
  <si>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</si>
  <si>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</si>
  <si>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</si>
  <si>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</si>
  <si>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</si>
  <si>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</si>
  <si>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</si>
  <si>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</si>
  <si>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</si>
  <si>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</si>
  <si>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</si>
  <si>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</si>
  <si>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</si>
  <si>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</si>
  <si>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</si>
  <si>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</si>
  <si>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</si>
  <si>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</si>
  <si>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</si>
  <si>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</si>
  <si>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</si>
  <si>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</si>
  <si>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</si>
  <si>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</si>
  <si>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</si>
  <si>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</si>
  <si>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</si>
  <si>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</si>
  <si>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</si>
  <si>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</si>
  <si>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</si>
  <si>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</si>
  <si>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</si>
  <si>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</si>
  <si>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</si>
  <si>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</si>
  <si>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</si>
  <si>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</si>
  <si>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</si>
  <si>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</si>
  <si>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</si>
  <si>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</si>
  <si>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</si>
  <si>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</si>
  <si>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</si>
  <si>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</si>
  <si>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</si>
  <si>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</si>
  <si>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</si>
  <si>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</si>
  <si>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</si>
  <si>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</si>
  <si>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</si>
  <si>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</si>
  <si>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</si>
  <si>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</si>
  <si>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</si>
  <si>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</si>
  <si>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</si>
  <si>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</si>
  <si>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</si>
  <si>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</si>
  <si>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</si>
  <si>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</si>
  <si>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</si>
  <si>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</si>
  <si>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</si>
  <si>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</si>
  <si>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</si>
  <si>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</si>
  <si>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</si>
  <si>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</si>
  <si>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</si>
  <si>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</si>
  <si>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</si>
  <si>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</si>
  <si>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</si>
  <si>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</si>
  <si>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</si>
  <si>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</si>
  <si>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</si>
  <si>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</si>
  <si>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</si>
  <si>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</si>
  <si>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</si>
  <si>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</si>
  <si>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</si>
  <si>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</si>
  <si>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</si>
  <si>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</si>
  <si>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</si>
  <si>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</si>
  <si>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</si>
  <si>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</si>
  <si>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</si>
  <si>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</si>
  <si>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</si>
  <si>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</si>
  <si>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</si>
  <si>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</si>
  <si>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</si>
  <si>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</si>
  <si>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</si>
  <si>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</si>
  <si>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</si>
  <si>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</si>
  <si>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</si>
  <si>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</si>
  <si>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</si>
  <si>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</si>
  <si>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</si>
  <si>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</si>
  <si>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</si>
  <si>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</si>
  <si>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</si>
  <si>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</si>
  <si>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</si>
  <si>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</si>
  <si>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</si>
  <si>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</si>
  <si>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</si>
  <si>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</si>
  <si>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</si>
  <si>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</si>
  <si>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</si>
  <si>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</si>
  <si>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</si>
  <si>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</si>
  <si>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</si>
  <si>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</si>
  <si>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</si>
  <si>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</si>
  <si>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</si>
  <si>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</si>
  <si>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</si>
  <si>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</si>
  <si>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</si>
  <si>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</si>
  <si>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</si>
  <si>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</si>
  <si>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</si>
  <si>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</si>
  <si>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</si>
  <si>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</si>
  <si>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</si>
  <si>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</si>
  <si>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</si>
  <si>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</si>
  <si>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</si>
  <si>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</si>
  <si>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</si>
  <si>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</si>
  <si>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</si>
  <si>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</si>
  <si>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</si>
  <si>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</si>
  <si>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</si>
  <si>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</si>
  <si>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</si>
  <si>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</si>
  <si>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</si>
  <si>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</si>
  <si>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</si>
  <si>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</si>
  <si>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</si>
  <si>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</si>
  <si>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</si>
  <si>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</si>
  <si>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</si>
  <si>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</si>
  <si>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</si>
  <si>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</si>
  <si>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</si>
  <si>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</si>
  <si>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</si>
  <si>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</si>
  <si>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</si>
  <si>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</si>
  <si>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</si>
  <si>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</si>
  <si>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</si>
  <si>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</si>
  <si>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</si>
  <si>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</si>
  <si>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</si>
  <si>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</si>
  <si>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</si>
  <si>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</si>
  <si>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</si>
  <si>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</si>
  <si>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</si>
  <si>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</si>
  <si>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</si>
  <si>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</si>
  <si>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</si>
  <si>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</si>
  <si>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</si>
  <si>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</si>
  <si>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</si>
  <si>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</si>
  <si>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</si>
  <si>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</si>
  <si>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</si>
  <si>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</si>
  <si>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</si>
  <si>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</si>
  <si>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</si>
  <si>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</si>
  <si>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</si>
  <si>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</si>
  <si>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</si>
  <si>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</si>
  <si>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</si>
  <si>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</si>
  <si>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</si>
  <si>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</si>
  <si>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</si>
  <si>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</si>
  <si>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</si>
  <si>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</si>
  <si>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</si>
  <si>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</si>
  <si>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</si>
  <si>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</si>
  <si>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</si>
  <si>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</si>
  <si>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</si>
  <si>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</si>
  <si>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</si>
  <si>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</si>
  <si>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</si>
  <si>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</si>
  <si>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</si>
  <si>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</si>
  <si>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</si>
  <si>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</si>
  <si>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</si>
  <si>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</si>
  <si>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</si>
  <si>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</si>
  <si>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</si>
  <si>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</si>
  <si>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</si>
  <si>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</si>
  <si>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</si>
  <si>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</si>
  <si>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</si>
  <si>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</si>
  <si>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</si>
  <si>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</si>
  <si>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</si>
  <si>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</si>
  <si>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</si>
  <si>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</si>
  <si>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</si>
  <si>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</si>
  <si>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</si>
  <si>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</si>
  <si>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</si>
  <si>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</si>
  <si>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</si>
  <si>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</si>
  <si>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</si>
  <si>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</si>
  <si>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</si>
  <si>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</si>
  <si>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</si>
  <si>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</si>
  <si>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</si>
  <si>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</si>
  <si>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</si>
  <si>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</si>
  <si>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</si>
  <si>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</si>
  <si>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</si>
  <si>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</si>
  <si>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</si>
  <si>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</si>
  <si>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</si>
  <si>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</si>
  <si>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</si>
  <si>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</si>
  <si>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</si>
  <si>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</si>
  <si>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</si>
  <si>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</si>
  <si>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</si>
  <si>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</si>
  <si>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</si>
  <si>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</si>
  <si>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</si>
  <si>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</si>
  <si>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</si>
  <si>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</si>
  <si>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</si>
  <si>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</si>
  <si>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</si>
  <si>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</si>
  <si>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</si>
  <si>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</si>
  <si>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</si>
  <si>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</si>
  <si>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</si>
  <si>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</si>
  <si>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</si>
  <si>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</si>
  <si>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</si>
  <si>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</si>
  <si>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</si>
  <si>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</si>
  <si>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</si>
  <si>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</si>
  <si>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</si>
  <si>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</si>
  <si>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</si>
  <si>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</si>
  <si>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</si>
  <si>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</si>
  <si>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</si>
  <si>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</si>
  <si>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</si>
  <si>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</si>
  <si>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</si>
  <si>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</si>
  <si>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</si>
  <si>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</si>
  <si>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</si>
  <si>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</si>
  <si>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</si>
  <si>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</si>
  <si>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</si>
  <si>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</si>
  <si>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</si>
  <si>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</si>
  <si>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</si>
  <si>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</si>
  <si>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</si>
  <si>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</si>
  <si>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</si>
  <si>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</si>
  <si>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</si>
  <si>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</si>
  <si>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</si>
  <si>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</si>
  <si>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</si>
  <si>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</si>
  <si>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</si>
  <si>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</si>
  <si>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</si>
  <si>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</si>
  <si>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</si>
  <si>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</si>
  <si>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</si>
  <si>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</si>
  <si>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</si>
  <si>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</si>
  <si>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</si>
  <si>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</si>
  <si>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</si>
  <si>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</si>
  <si>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</si>
  <si>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</si>
  <si>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</si>
  <si>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</si>
  <si>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</si>
  <si>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</si>
  <si>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</si>
  <si>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</si>
  <si>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</si>
  <si>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</si>
  <si>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</si>
  <si>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</si>
  <si>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</si>
  <si>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</si>
  <si>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</si>
  <si>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</si>
  <si>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</si>
  <si>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</si>
  <si>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</si>
  <si>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</si>
  <si>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</si>
  <si>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</si>
  <si>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</si>
  <si>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</si>
  <si>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</si>
  <si>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</si>
  <si>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</si>
  <si>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</si>
  <si>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</si>
  <si>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</si>
  <si>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</si>
  <si>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</si>
  <si>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</si>
  <si>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</si>
  <si>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</si>
  <si>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</si>
  <si>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</si>
  <si>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</si>
  <si>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</si>
  <si>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</si>
  <si>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</si>
  <si>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</si>
  <si>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</si>
  <si>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</si>
  <si>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</si>
  <si>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</si>
  <si>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</si>
  <si>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</si>
  <si>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</si>
  <si>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</si>
  <si>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</si>
  <si>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</si>
  <si>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</si>
  <si>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</si>
  <si>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</si>
  <si>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</si>
  <si>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</si>
  <si>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</si>
  <si>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</si>
  <si>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</si>
  <si>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</si>
  <si>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</si>
  <si>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</si>
  <si>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</si>
  <si>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</si>
  <si>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</si>
  <si>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</si>
  <si>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</si>
  <si>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</si>
  <si>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</si>
  <si>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</si>
  <si>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</si>
  <si>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</si>
  <si>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</si>
  <si>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</si>
  <si>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</si>
  <si>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</si>
  <si>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</si>
  <si>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</si>
  <si>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</si>
  <si>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</si>
  <si>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</si>
  <si>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</si>
  <si>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</si>
  <si>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</si>
  <si>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</si>
  <si>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</si>
  <si>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</si>
  <si>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</si>
  <si>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</si>
  <si>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</si>
  <si>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</si>
  <si>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</si>
  <si>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</si>
  <si>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</si>
  <si>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</si>
  <si>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</si>
  <si>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</si>
  <si>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</si>
  <si>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</si>
  <si>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</si>
  <si>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</si>
  <si>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</si>
  <si>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</si>
  <si>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</si>
  <si>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</si>
  <si>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</si>
  <si>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</si>
  <si>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</si>
  <si>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</si>
  <si>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</si>
  <si>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</si>
  <si>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</si>
  <si>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</si>
  <si>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</si>
  <si>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</si>
  <si>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</si>
  <si>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</si>
  <si>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</si>
  <si>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</si>
  <si>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</si>
  <si>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</si>
  <si>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</si>
  <si>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</si>
  <si>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</si>
  <si>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</si>
  <si>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</si>
  <si>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</si>
  <si>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</si>
  <si>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</si>
  <si>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</si>
  <si>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</si>
  <si>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</si>
  <si>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</si>
  <si>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</si>
  <si>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</si>
  <si>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</si>
  <si>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</si>
  <si>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</si>
  <si>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</si>
  <si>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</si>
  <si>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</si>
  <si>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</si>
  <si>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</si>
  <si>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</si>
  <si>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</si>
  <si>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</si>
  <si>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</si>
  <si>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</si>
  <si>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</si>
  <si>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</si>
  <si>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</si>
  <si>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</si>
  <si>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</si>
  <si>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</si>
  <si>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</si>
  <si>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</si>
  <si>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</si>
  <si>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</si>
  <si>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</si>
  <si>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</si>
  <si>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</si>
  <si>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</si>
  <si>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</si>
  <si>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</si>
  <si>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</si>
  <si>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</si>
  <si>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</si>
  <si>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</si>
  <si>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</si>
  <si>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</si>
  <si>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</si>
  <si>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</si>
  <si>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</si>
  <si>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</si>
  <si>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</si>
  <si>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</si>
  <si>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</si>
  <si>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</si>
  <si>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</si>
  <si>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</si>
  <si>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</si>
  <si>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</si>
  <si>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</si>
  <si>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</si>
  <si>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</si>
  <si>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</si>
  <si>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</si>
  <si>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</si>
  <si>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</si>
  <si>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</si>
  <si>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</si>
  <si>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</si>
  <si>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</si>
  <si>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</si>
  <si>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</si>
  <si>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</si>
  <si>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</si>
  <si>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</si>
  <si>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</si>
  <si>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</si>
  <si>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</si>
  <si>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</si>
  <si>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</si>
  <si>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</si>
  <si>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</si>
  <si>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</si>
  <si>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</si>
  <si>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</si>
  <si>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</si>
  <si>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</si>
  <si>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</si>
  <si>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</si>
  <si>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</si>
  <si>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</si>
  <si>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</si>
  <si>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</si>
  <si>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</si>
  <si>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</si>
  <si>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</si>
  <si>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</si>
  <si>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</si>
  <si>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</si>
  <si>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</si>
  <si>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</si>
  <si>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</si>
  <si>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</si>
  <si>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</si>
  <si>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</si>
  <si>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</si>
  <si>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</si>
  <si>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</si>
  <si>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</si>
  <si>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</si>
  <si>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</si>
  <si>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</si>
  <si>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</si>
  <si>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</si>
  <si>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</si>
  <si>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</si>
  <si>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</si>
  <si>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</si>
  <si>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</si>
  <si>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</si>
  <si>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</si>
  <si>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</si>
  <si>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</si>
  <si>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</si>
  <si>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</si>
  <si>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</si>
  <si>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</si>
  <si>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</si>
  <si>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</si>
  <si>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</si>
  <si>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</si>
  <si>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</si>
  <si>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</si>
  <si>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</si>
  <si>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</si>
  <si>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</si>
  <si>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</si>
  <si>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</si>
  <si>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</si>
  <si>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</si>
  <si>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</si>
  <si>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</si>
  <si>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</si>
  <si>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</si>
  <si>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</si>
  <si>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</si>
  <si>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</si>
  <si>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</si>
  <si>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</si>
  <si>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</si>
  <si>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</si>
  <si>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</si>
  <si>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</si>
  <si>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</si>
  <si>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</si>
  <si>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</si>
  <si>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</si>
  <si>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</si>
  <si>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</si>
  <si>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</si>
  <si>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</si>
  <si>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</si>
  <si>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</si>
  <si>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</si>
  <si>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</si>
  <si>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</si>
  <si>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</si>
  <si>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</si>
  <si>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</si>
  <si>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</si>
  <si>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</si>
  <si>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</si>
  <si>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</si>
  <si>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</si>
  <si>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</si>
  <si>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</si>
  <si>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</si>
  <si>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</si>
  <si>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</si>
  <si>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</si>
  <si>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</si>
  <si>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</si>
  <si>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</si>
  <si>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</si>
  <si>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</si>
  <si>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</si>
  <si>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</si>
  <si>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</si>
  <si>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</si>
  <si>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</si>
  <si>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</si>
  <si>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</si>
  <si>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</si>
  <si>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</si>
  <si>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</si>
  <si>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</si>
  <si>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</si>
  <si>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</si>
  <si>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</si>
  <si>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</si>
  <si>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</si>
  <si>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</si>
  <si>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</si>
  <si>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</si>
  <si>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</si>
  <si>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</si>
  <si>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</si>
  <si>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</si>
  <si>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</si>
  <si>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</si>
  <si>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</si>
  <si>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</si>
  <si>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</si>
  <si>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</si>
  <si>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</si>
  <si>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</si>
  <si>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</si>
  <si>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</si>
  <si>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</si>
  <si>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</si>
  <si>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</si>
  <si>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</si>
  <si>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</si>
  <si>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</si>
  <si>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</si>
  <si>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</si>
  <si>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</si>
  <si>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</si>
  <si>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</si>
  <si>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</si>
  <si>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</si>
  <si>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</si>
  <si>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</si>
  <si>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</si>
  <si>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</si>
  <si>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</si>
  <si>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</si>
  <si>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</si>
  <si>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</si>
  <si>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</si>
  <si>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</si>
  <si>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</si>
  <si>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</si>
  <si>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</si>
  <si>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</si>
  <si>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</si>
  <si>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</si>
  <si>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</si>
  <si>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</si>
  <si>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</si>
  <si>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</si>
  <si>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</si>
  <si>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</si>
  <si>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</si>
  <si>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</si>
  <si>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</si>
  <si>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</si>
  <si>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</si>
  <si>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</si>
  <si>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</si>
  <si>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</si>
  <si>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</si>
  <si>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</si>
  <si>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</si>
  <si>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</si>
  <si>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</si>
  <si>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</si>
  <si>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</si>
  <si>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</si>
  <si>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</si>
  <si>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</si>
  <si>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</si>
  <si>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</si>
  <si>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</si>
  <si>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</si>
  <si>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</si>
  <si>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</si>
  <si>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</si>
  <si>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</si>
  <si>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</si>
  <si>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</si>
  <si>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</si>
  <si>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</si>
  <si>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</si>
  <si>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</si>
  <si>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</si>
  <si>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</si>
  <si>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</si>
  <si>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</si>
  <si>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</si>
  <si>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</si>
  <si>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</si>
  <si>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</si>
  <si>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</si>
  <si>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</si>
  <si>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</si>
  <si>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</si>
  <si>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</si>
  <si>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</si>
  <si>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</si>
  <si>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</si>
  <si>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</si>
  <si>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</si>
  <si>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</si>
  <si>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</si>
  <si>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</si>
  <si>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</si>
  <si>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</si>
  <si>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</si>
  <si>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</si>
  <si>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</si>
  <si>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</si>
  <si>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</si>
  <si>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</si>
  <si>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</si>
  <si>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</si>
  <si>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</si>
  <si>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</si>
  <si>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</si>
  <si>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</si>
  <si>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</si>
  <si>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</si>
  <si>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</si>
  <si>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</si>
  <si>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</si>
  <si>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</si>
  <si>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</si>
  <si>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</si>
  <si>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</si>
  <si>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</si>
  <si>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</si>
  <si>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</si>
  <si>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</si>
  <si>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</si>
  <si>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</si>
  <si>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</si>
  <si>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</si>
  <si>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</si>
  <si>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</si>
  <si>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</si>
  <si>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</si>
  <si>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</si>
  <si>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</si>
  <si>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</si>
  <si>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</si>
  <si>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</si>
  <si>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</si>
  <si>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</si>
  <si>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</si>
  <si>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</si>
  <si>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</si>
  <si>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</si>
  <si>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</si>
  <si>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</si>
  <si>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</si>
  <si>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</si>
  <si>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</si>
  <si>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</si>
  <si>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</si>
  <si>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</si>
  <si>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</si>
  <si>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</si>
  <si>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</si>
  <si>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</si>
  <si>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</si>
  <si>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</si>
  <si>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</si>
  <si>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</si>
  <si>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</si>
  <si>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</si>
  <si>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</si>
  <si>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</si>
  <si>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</si>
  <si>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</si>
  <si>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</si>
  <si>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</si>
  <si>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</si>
  <si>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</si>
  <si>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</si>
  <si>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</si>
  <si>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</si>
  <si>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</si>
  <si>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</si>
  <si>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</si>
  <si>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</si>
  <si>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</si>
  <si>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</si>
  <si>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</si>
  <si>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</si>
  <si>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</si>
  <si>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</si>
  <si>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</si>
  <si>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</si>
  <si>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</si>
  <si>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</si>
  <si>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</si>
  <si>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</si>
  <si>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</si>
  <si>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</si>
  <si>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</si>
  <si>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</si>
  <si>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</si>
  <si>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</si>
  <si>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</si>
  <si>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</si>
  <si>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</si>
  <si>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</si>
  <si>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</si>
  <si>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</si>
  <si>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</si>
  <si>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</si>
  <si>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</si>
  <si>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</si>
  <si>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</si>
  <si>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</si>
  <si>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</si>
  <si>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</si>
  <si>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</si>
  <si>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</si>
  <si>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</si>
  <si>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</si>
  <si>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</si>
  <si>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</si>
  <si>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</si>
  <si>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</si>
  <si>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</si>
  <si>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</si>
  <si>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</si>
  <si>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</si>
  <si>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</si>
  <si>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</si>
  <si>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</si>
  <si>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</si>
  <si>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</si>
  <si>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</si>
  <si>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</si>
  <si>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</si>
  <si>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</si>
  <si>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</si>
  <si>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</si>
  <si>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</si>
  <si>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</si>
  <si>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</si>
  <si>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</si>
  <si>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</si>
  <si>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</si>
  <si>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</si>
  <si>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</si>
  <si>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</si>
  <si>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</si>
  <si>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</si>
  <si>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</si>
  <si>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</si>
  <si>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</si>
  <si>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</si>
  <si>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</si>
  <si>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</si>
  <si>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</si>
  <si>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</si>
  <si>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</si>
  <si>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</si>
  <si>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</si>
  <si>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</si>
  <si>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</si>
  <si>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</si>
  <si>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</si>
  <si>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</si>
  <si>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</si>
  <si>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</si>
  <si>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</si>
  <si>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</si>
  <si>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</si>
  <si>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</si>
  <si>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</si>
  <si>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</si>
  <si>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</si>
  <si>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</si>
  <si>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</si>
  <si>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</si>
  <si>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</si>
  <si>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</si>
  <si>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</si>
  <si>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</si>
  <si>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</si>
  <si>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</si>
  <si>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</si>
  <si>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</si>
  <si>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</si>
  <si>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</si>
  <si>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</si>
  <si>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</si>
  <si>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</si>
  <si>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</si>
  <si>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</si>
  <si>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</si>
  <si>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</si>
  <si>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</si>
  <si>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</si>
  <si>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</si>
  <si>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</si>
  <si>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</si>
  <si>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</si>
  <si>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</si>
  <si>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</si>
  <si>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</si>
  <si>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</si>
  <si>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</si>
  <si>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</si>
  <si>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</si>
  <si>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</si>
  <si>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</si>
  <si>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</si>
  <si>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</si>
  <si>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</si>
  <si>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</si>
  <si>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</si>
  <si>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</si>
  <si>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</si>
  <si>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</si>
  <si>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</si>
  <si>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</si>
  <si>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</si>
  <si>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</si>
  <si>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</si>
  <si>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</si>
  <si>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</si>
  <si>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</si>
  <si>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</si>
  <si>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</si>
  <si>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</si>
  <si>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</si>
  <si>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</si>
  <si>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</si>
  <si>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</si>
  <si>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</si>
  <si>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</si>
  <si>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</si>
  <si>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</si>
  <si>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</si>
  <si>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</si>
  <si>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</si>
  <si>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</si>
  <si>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</si>
  <si>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</si>
  <si>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</si>
  <si>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</si>
  <si>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</si>
  <si>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</si>
  <si>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</si>
  <si>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</si>
  <si>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</si>
  <si>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</si>
  <si>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</si>
  <si>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</si>
  <si>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</si>
  <si>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</si>
  <si>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</si>
  <si>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</si>
  <si>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</si>
  <si>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</si>
  <si>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</si>
  <si>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</si>
  <si>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</si>
  <si>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</si>
  <si>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</si>
  <si>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</si>
  <si>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</si>
  <si>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</si>
  <si>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</si>
  <si>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</si>
  <si>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</si>
  <si>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</si>
  <si>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</si>
  <si>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</si>
  <si>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</si>
  <si>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</si>
  <si>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</si>
  <si>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</si>
  <si>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</si>
  <si>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</si>
  <si>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</si>
  <si>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</si>
  <si>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</si>
  <si>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</si>
  <si>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</si>
  <si>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</si>
  <si>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</si>
  <si>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</si>
  <si>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</si>
  <si>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</si>
  <si>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</si>
  <si>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</si>
  <si>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</si>
  <si>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</si>
  <si>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</si>
  <si>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</si>
  <si>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</si>
  <si>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</si>
  <si>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</si>
  <si>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</si>
  <si>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</si>
  <si>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</si>
  <si>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</si>
  <si>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</si>
  <si>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</si>
  <si>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</si>
  <si>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</si>
  <si>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</si>
  <si>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</si>
  <si>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</si>
  <si>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</si>
  <si>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</si>
  <si>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</si>
  <si>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</si>
  <si>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</si>
  <si>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</si>
  <si>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</si>
  <si>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</si>
  <si>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</si>
  <si>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</si>
  <si>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</si>
  <si>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</si>
  <si>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</si>
  <si>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</si>
  <si>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</si>
  <si>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</si>
  <si>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</si>
  <si>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</si>
  <si>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</si>
  <si>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</si>
  <si>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</si>
  <si>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</si>
  <si>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</si>
  <si>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</si>
  <si>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</si>
  <si>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</si>
  <si>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</si>
  <si>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</si>
  <si>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</si>
  <si>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</si>
  <si>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</si>
  <si>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</si>
  <si>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</si>
  <si>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</si>
  <si>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</si>
  <si>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</si>
  <si>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</si>
  <si>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</si>
  <si>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</si>
  <si>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</si>
  <si>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</si>
  <si>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</si>
  <si>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</si>
  <si>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</si>
  <si>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</si>
  <si>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</si>
  <si>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</si>
  <si>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</si>
  <si>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</si>
  <si>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</si>
  <si>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</si>
  <si>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</si>
  <si>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</si>
  <si>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</si>
  <si>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</si>
  <si>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</si>
  <si>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</si>
  <si>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</si>
  <si>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</si>
  <si>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</si>
  <si>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</si>
  <si>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</si>
  <si>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</si>
  <si>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</si>
  <si>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</si>
  <si>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</si>
  <si>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</si>
  <si>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</si>
  <si>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</si>
  <si>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</si>
  <si>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</si>
  <si>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</si>
  <si>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</si>
  <si>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</si>
  <si>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</si>
  <si>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</si>
  <si>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</si>
  <si>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</si>
  <si>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</si>
  <si>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</si>
  <si>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</si>
  <si>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</si>
  <si>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</si>
  <si>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</si>
  <si>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</si>
  <si>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</si>
  <si>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</si>
  <si>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</si>
  <si>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</si>
  <si>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</si>
  <si>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</si>
  <si>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</si>
  <si>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</si>
  <si>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</si>
  <si>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</si>
  <si>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</si>
  <si>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</si>
  <si>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</si>
  <si>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</si>
  <si>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</si>
  <si>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</si>
  <si>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</si>
  <si>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</si>
  <si>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</si>
  <si>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</si>
  <si>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</si>
  <si>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</si>
  <si>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</si>
  <si>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</si>
  <si>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</si>
  <si>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</si>
  <si>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</si>
  <si>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</si>
  <si>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</si>
  <si>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</si>
  <si>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</si>
  <si>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</si>
  <si>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</si>
  <si>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</si>
  <si>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</si>
  <si>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</si>
  <si>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</si>
  <si>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</si>
  <si>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</si>
  <si>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</si>
  <si>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</si>
  <si>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</si>
  <si>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</si>
  <si>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</si>
  <si>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</si>
  <si>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</si>
  <si>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</si>
  <si>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</si>
  <si>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</si>
  <si>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</si>
  <si>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</si>
  <si>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</si>
  <si>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</si>
  <si>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</si>
  <si>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</si>
  <si>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</si>
  <si>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</si>
  <si>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</si>
  <si>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</si>
  <si>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</si>
  <si>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</si>
  <si>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</si>
  <si>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</si>
  <si>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</si>
  <si>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</si>
  <si>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</si>
  <si>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</si>
  <si>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</si>
  <si>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</si>
  <si>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</si>
  <si>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</si>
  <si>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</si>
  <si>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</si>
  <si>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</si>
  <si>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</si>
  <si>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</si>
  <si>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</si>
  <si>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</si>
  <si>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</si>
  <si>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</si>
  <si>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</si>
  <si>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</si>
  <si>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</si>
  <si>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</si>
  <si>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</si>
  <si>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</si>
  <si>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</si>
  <si>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</si>
  <si>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</si>
  <si>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</si>
  <si>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</si>
  <si>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</si>
  <si>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</si>
  <si>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</si>
  <si>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</si>
  <si>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</si>
  <si>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</si>
  <si>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</si>
  <si>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</si>
  <si>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</si>
  <si>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</si>
  <si>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</si>
  <si>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</si>
  <si>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</si>
  <si>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</si>
  <si>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</si>
  <si>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</si>
  <si>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</si>
  <si>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</si>
  <si>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</si>
  <si>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</si>
  <si>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</si>
  <si>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</si>
  <si>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</si>
  <si>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</si>
  <si>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</si>
  <si>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</si>
  <si>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</si>
  <si>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</si>
  <si>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</si>
  <si>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</si>
  <si>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</si>
  <si>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</si>
  <si>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</si>
  <si>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</si>
  <si>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</si>
  <si>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</si>
  <si>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</si>
  <si>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</si>
  <si>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</si>
  <si>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</si>
  <si>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</si>
  <si>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</si>
  <si>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</si>
  <si>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</si>
  <si>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</si>
  <si>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</si>
  <si>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</si>
  <si>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</si>
  <si>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</si>
  <si>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</si>
  <si>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</si>
  <si>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</si>
  <si>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</si>
  <si>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</si>
  <si>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</si>
  <si>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</si>
  <si>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</si>
  <si>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</si>
  <si>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</si>
  <si>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</si>
  <si>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</si>
  <si>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</si>
  <si>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</si>
  <si>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</si>
  <si>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</si>
  <si>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</si>
  <si>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</si>
  <si>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</si>
  <si>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</si>
  <si>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</si>
  <si>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</si>
  <si>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</si>
  <si>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</si>
  <si>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</si>
  <si>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</si>
  <si>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</si>
  <si>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</si>
  <si>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</si>
  <si>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</si>
  <si>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</si>
  <si>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</si>
  <si>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</si>
  <si>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</si>
  <si>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</si>
  <si>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</si>
  <si>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</si>
  <si>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</si>
  <si>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</si>
  <si>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</si>
  <si>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</si>
  <si>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</si>
  <si>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</si>
  <si>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</si>
  <si>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</si>
  <si>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</si>
  <si>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</si>
  <si>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</si>
  <si>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</si>
  <si>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</si>
  <si>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</si>
  <si>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</si>
  <si>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</si>
  <si>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</si>
  <si>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</si>
  <si>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</si>
  <si>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</si>
  <si>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</si>
  <si>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</si>
  <si>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</si>
  <si>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</si>
  <si>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</si>
  <si>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</si>
  <si>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</si>
  <si>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</si>
  <si>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</si>
  <si>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</si>
  <si>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</si>
  <si>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</si>
  <si>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</si>
  <si>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</si>
  <si>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</si>
  <si>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</si>
  <si>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</si>
  <si>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</si>
  <si>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</si>
  <si>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</si>
  <si>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</si>
  <si>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</si>
  <si>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</si>
  <si>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</si>
  <si>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</si>
  <si>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</si>
  <si>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</si>
  <si>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</si>
  <si>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</si>
  <si>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</si>
  <si>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</si>
  <si>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</si>
  <si>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</si>
  <si>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</si>
  <si>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</si>
  <si>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</si>
  <si>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</si>
  <si>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</si>
  <si>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</si>
  <si>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</si>
  <si>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</si>
  <si>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</si>
  <si>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</si>
  <si>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</si>
  <si>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</si>
  <si>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</si>
  <si>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</si>
  <si>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</si>
  <si>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</si>
  <si>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</si>
  <si>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</si>
  <si>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</si>
  <si>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</si>
  <si>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</si>
  <si>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</si>
  <si>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</si>
  <si>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</si>
  <si>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</si>
  <si>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</si>
  <si>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</si>
  <si>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</si>
  <si>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</si>
  <si>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</si>
  <si>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</si>
  <si>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</si>
  <si>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</si>
  <si>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</si>
  <si>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</si>
  <si>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</si>
  <si>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</si>
  <si>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</si>
  <si>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</si>
  <si>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</si>
  <si>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</si>
  <si>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</si>
  <si>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</si>
  <si>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</si>
  <si>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</si>
  <si>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</si>
  <si>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</si>
  <si>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</si>
  <si>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</si>
  <si>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</si>
  <si>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</si>
  <si>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</si>
  <si>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</si>
  <si>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</si>
  <si>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</si>
  <si>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</si>
  <si>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</si>
  <si>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</si>
  <si>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</si>
  <si>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</si>
  <si>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</si>
  <si>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</si>
  <si>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</si>
  <si>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</si>
  <si>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</si>
  <si>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</si>
  <si>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</si>
  <si>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</si>
  <si>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</si>
  <si>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</si>
  <si>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</si>
  <si>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</si>
  <si>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</si>
  <si>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</si>
  <si>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</si>
  <si>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</si>
  <si>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</si>
  <si>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</si>
  <si>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</si>
  <si>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</si>
  <si>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</si>
  <si>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</si>
  <si>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</si>
  <si>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</si>
  <si>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</si>
  <si>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</si>
  <si>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</si>
  <si>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</si>
  <si>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</si>
  <si>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</si>
  <si>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</si>
  <si>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</si>
  <si>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</si>
  <si>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</si>
  <si>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</si>
  <si>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</si>
  <si>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</si>
  <si>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</si>
  <si>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</si>
  <si>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</si>
  <si>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</si>
  <si>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</si>
  <si>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</si>
  <si>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</si>
  <si>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</si>
  <si>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</si>
  <si>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</si>
  <si>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</si>
  <si>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</si>
  <si>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</si>
  <si>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</si>
  <si>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</si>
  <si>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</si>
  <si>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</si>
  <si>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</si>
  <si>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</si>
  <si>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</si>
  <si>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</si>
  <si>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</si>
  <si>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</si>
  <si>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</si>
  <si>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</si>
  <si>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</si>
  <si>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</si>
  <si>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</si>
  <si>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</si>
  <si>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</si>
  <si>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</si>
  <si>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</si>
  <si>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</si>
  <si>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</si>
  <si>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</si>
  <si>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</si>
  <si>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</si>
  <si>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</si>
  <si>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</si>
  <si>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</si>
  <si>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</si>
  <si>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</si>
  <si>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</si>
  <si>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</si>
  <si>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</si>
  <si>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</si>
  <si>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</si>
  <si>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</si>
  <si>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</si>
  <si>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</si>
  <si>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</si>
  <si>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</si>
  <si>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</si>
  <si>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</si>
  <si>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</si>
  <si>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</si>
  <si>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</si>
  <si>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</si>
  <si>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</si>
  <si>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</si>
  <si>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</si>
  <si>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</si>
  <si>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</si>
  <si>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</si>
  <si>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</si>
  <si>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</si>
  <si>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</si>
  <si>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</si>
  <si>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</si>
  <si>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</si>
  <si>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</si>
  <si>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</si>
  <si>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</si>
  <si>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</si>
  <si>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</si>
  <si>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</si>
  <si>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</si>
  <si>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</si>
  <si>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</si>
  <si>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</si>
  <si>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</si>
  <si>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</si>
  <si>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</si>
  <si>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</si>
  <si>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</si>
  <si>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</si>
  <si>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</si>
  <si>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</si>
  <si>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</si>
  <si>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</si>
  <si>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</si>
  <si>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</si>
  <si>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</si>
  <si>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</si>
  <si>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</si>
  <si>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</si>
  <si>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</si>
  <si>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</si>
  <si>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</si>
  <si>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</si>
  <si>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</si>
  <si>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</si>
  <si>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</si>
  <si>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</si>
  <si>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</si>
  <si>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</si>
  <si>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</si>
  <si>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</si>
  <si>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</si>
  <si>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</si>
  <si>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</si>
  <si>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</si>
  <si>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</si>
  <si>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</si>
  <si>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</si>
  <si>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</si>
  <si>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</si>
  <si>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</si>
  <si>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</si>
  <si>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</si>
  <si>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</si>
  <si>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</si>
  <si>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</si>
  <si>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</si>
  <si>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</si>
  <si>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</si>
  <si>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</si>
  <si>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</si>
  <si>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</si>
  <si>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</si>
  <si>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</si>
  <si>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</si>
  <si>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</si>
  <si>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</si>
  <si>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</si>
  <si>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</si>
  <si>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</si>
  <si>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</si>
  <si>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</si>
  <si>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</si>
  <si>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</si>
  <si>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</si>
  <si>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</si>
  <si>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</si>
  <si>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</si>
  <si>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</si>
  <si>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</si>
  <si>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</si>
  <si>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</si>
  <si>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</si>
  <si>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</si>
  <si>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</si>
  <si>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</si>
  <si>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</si>
  <si>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</si>
  <si>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</si>
  <si>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</si>
  <si>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</si>
  <si>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</si>
  <si>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</si>
  <si>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</si>
  <si>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</si>
  <si>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</si>
  <si>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</si>
  <si>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</si>
  <si>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</si>
  <si>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</si>
  <si>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</si>
  <si>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</si>
  <si>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</si>
  <si>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</si>
  <si>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</si>
  <si>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</si>
  <si>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</si>
  <si>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</si>
  <si>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</si>
  <si>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</si>
  <si>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</si>
  <si>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</si>
  <si>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</si>
  <si>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</si>
  <si>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</si>
  <si>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</si>
  <si>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</si>
  <si>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</si>
  <si>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</si>
  <si>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</si>
  <si>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</si>
  <si>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</si>
  <si>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</si>
  <si>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</si>
  <si>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</si>
  <si>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</si>
  <si>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</si>
  <si>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</si>
  <si>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</si>
  <si>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</si>
  <si>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</si>
  <si>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</si>
  <si>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</si>
  <si>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</si>
  <si>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</si>
  <si>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</si>
  <si>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</si>
  <si>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</si>
  <si>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</si>
  <si>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</si>
  <si>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</si>
  <si>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</si>
  <si>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</si>
  <si>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</si>
  <si>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</si>
  <si>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</si>
  <si>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</si>
  <si>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</si>
  <si>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</si>
  <si>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</si>
  <si>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</si>
  <si>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</si>
  <si>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</si>
  <si>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</si>
  <si>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</si>
  <si>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</si>
  <si>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</si>
  <si>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</si>
  <si>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</si>
  <si>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</si>
  <si>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</si>
  <si>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</si>
  <si>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</si>
  <si>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</si>
  <si>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</si>
  <si>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</si>
  <si>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</si>
  <si>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</si>
  <si>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</si>
  <si>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</si>
  <si>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</si>
  <si>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</si>
  <si>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</si>
  <si>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</si>
  <si>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</si>
  <si>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</si>
  <si>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</si>
  <si>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</si>
  <si>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</si>
  <si>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</si>
  <si>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</si>
  <si>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</si>
  <si>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</si>
  <si>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</si>
  <si>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</si>
  <si>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</si>
  <si>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</si>
  <si>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</si>
  <si>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</si>
  <si>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</si>
  <si>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</si>
  <si>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</si>
  <si>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</si>
  <si>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</si>
  <si>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</si>
  <si>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</si>
  <si>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</si>
  <si>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</si>
  <si>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</si>
  <si>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</si>
  <si>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</si>
  <si>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</si>
  <si>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</si>
  <si>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</si>
  <si>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</si>
  <si>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</si>
  <si>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</si>
  <si>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</si>
  <si>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</si>
  <si>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</si>
  <si>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</si>
  <si>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</si>
  <si>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</si>
  <si>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</si>
  <si>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</si>
  <si>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</si>
  <si>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</si>
  <si>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</si>
  <si>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</si>
  <si>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</si>
  <si>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</si>
  <si>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</si>
  <si>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</si>
  <si>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</si>
  <si>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</si>
  <si>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</si>
  <si>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</si>
  <si>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</si>
  <si>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</si>
  <si>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</si>
  <si>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</si>
  <si>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</si>
  <si>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</si>
  <si>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</si>
  <si>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</si>
  <si>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</si>
  <si>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</si>
  <si>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</si>
  <si>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</si>
  <si>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</si>
  <si>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</si>
  <si>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</si>
  <si>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</si>
  <si>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</si>
  <si>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</si>
  <si>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</si>
  <si>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</si>
  <si>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</si>
  <si>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</si>
  <si>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</si>
  <si>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</si>
  <si>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</si>
  <si>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</si>
  <si>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</si>
  <si>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</si>
  <si>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</si>
  <si>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</si>
  <si>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</si>
  <si>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</si>
  <si>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</si>
  <si>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</si>
  <si>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</si>
  <si>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</si>
  <si>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</si>
  <si>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</si>
  <si>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</si>
  <si>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</si>
  <si>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</si>
  <si>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</si>
  <si>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</si>
  <si>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</si>
  <si>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</si>
  <si>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</si>
  <si>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</si>
  <si>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</si>
  <si>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</si>
  <si>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</si>
  <si>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</si>
  <si>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</si>
  <si>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</si>
  <si>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</si>
  <si>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</si>
  <si>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</si>
  <si>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</si>
  <si>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</si>
  <si>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</si>
  <si>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</si>
  <si>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</si>
  <si>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</si>
  <si>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</si>
  <si>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</si>
  <si>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</si>
  <si>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</si>
  <si>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</si>
  <si>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</si>
  <si>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</si>
  <si>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</si>
  <si>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</si>
  <si>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</si>
  <si>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</si>
  <si>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</si>
  <si>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</si>
  <si>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</si>
  <si>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</si>
  <si>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</si>
  <si>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</si>
  <si>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</si>
  <si>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</si>
  <si>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</si>
  <si>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</si>
  <si>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</si>
  <si>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</si>
  <si>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</si>
  <si>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</si>
  <si>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</si>
  <si>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</si>
  <si>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</si>
  <si>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</si>
  <si>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</si>
  <si>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</si>
  <si>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</si>
  <si>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</si>
  <si>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</si>
  <si>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</si>
  <si>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</si>
  <si>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</si>
  <si>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</si>
  <si>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</si>
  <si>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</si>
  <si>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</si>
  <si>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</si>
  <si>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</si>
  <si>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</si>
  <si>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</si>
  <si>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</si>
  <si>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</si>
  <si>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</si>
  <si>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</si>
  <si>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</si>
  <si>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</si>
  <si>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</si>
  <si>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</si>
  <si>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</si>
  <si>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</si>
  <si>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</si>
  <si>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</si>
  <si>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</si>
  <si>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</si>
  <si>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</si>
  <si>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</si>
  <si>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</si>
  <si>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</si>
  <si>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</si>
  <si>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</si>
  <si>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</si>
  <si>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</si>
  <si>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</si>
  <si>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</si>
  <si>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</si>
  <si>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</si>
  <si>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</si>
  <si>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</si>
  <si>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</si>
  <si>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</si>
  <si>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</si>
  <si>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</si>
  <si>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</si>
  <si>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</si>
  <si>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</si>
  <si>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</si>
  <si>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</si>
  <si>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</si>
  <si>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</si>
  <si>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</si>
  <si>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</si>
  <si>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</si>
  <si>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</si>
  <si>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</si>
  <si>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</si>
  <si>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</si>
  <si>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</si>
  <si>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</si>
  <si>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</si>
  <si>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</si>
  <si>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</si>
  <si>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</si>
  <si>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</si>
  <si>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</si>
  <si>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</si>
  <si>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</si>
  <si>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</si>
  <si>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</si>
  <si>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</si>
  <si>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</si>
  <si>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</si>
  <si>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</si>
  <si>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</si>
  <si>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</si>
  <si>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</si>
  <si>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</si>
  <si>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</si>
  <si>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</si>
  <si>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</si>
  <si>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</si>
  <si>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</si>
  <si>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</si>
  <si>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</si>
  <si>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</si>
  <si>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</si>
  <si>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</si>
  <si>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</si>
  <si>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</si>
  <si>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</si>
  <si>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</si>
  <si>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</si>
  <si>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</si>
  <si>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</si>
  <si>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</si>
  <si>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</si>
  <si>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</si>
  <si>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</si>
  <si>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</si>
  <si>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</si>
  <si>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</si>
  <si>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</si>
  <si>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</si>
  <si>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</si>
  <si>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</si>
  <si>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</si>
  <si>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</si>
  <si>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</si>
  <si>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</si>
  <si>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</si>
  <si>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</si>
  <si>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</si>
  <si>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</si>
  <si>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</si>
  <si>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</si>
  <si>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</si>
  <si>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</si>
  <si>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</si>
  <si>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</si>
  <si>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</si>
  <si>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</si>
  <si>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</si>
  <si>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</si>
  <si>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</si>
  <si>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</si>
  <si>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</si>
  <si>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</si>
  <si>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</si>
  <si>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</si>
  <si>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</si>
  <si>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</si>
  <si>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</si>
  <si>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</si>
  <si>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</si>
  <si>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</si>
  <si>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</si>
  <si>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</si>
  <si>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</si>
  <si>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</si>
  <si>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</si>
  <si>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</si>
  <si>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</si>
  <si>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</si>
  <si>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</si>
  <si>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</si>
  <si>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</si>
  <si>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</si>
  <si>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</si>
  <si>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</si>
  <si>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</si>
  <si>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</si>
  <si>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</si>
  <si>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</si>
  <si>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</si>
  <si>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</si>
  <si>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</si>
  <si>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</si>
  <si>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</si>
  <si>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</si>
  <si>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</si>
  <si>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</si>
  <si>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</si>
  <si>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</si>
  <si>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</si>
  <si>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</si>
  <si>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</si>
  <si>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</si>
  <si>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</si>
  <si>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</si>
  <si>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</si>
  <si>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</si>
  <si>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</si>
  <si>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</si>
  <si>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</si>
  <si>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</si>
  <si>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</si>
  <si>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</si>
  <si>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</si>
  <si>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</si>
  <si>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</si>
  <si>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</si>
  <si>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</si>
  <si>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</si>
  <si>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</si>
  <si>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</si>
  <si>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</si>
  <si>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</si>
  <si>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</si>
  <si>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</si>
  <si>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</si>
  <si>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</si>
  <si>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</si>
  <si>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</si>
  <si>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</si>
  <si>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</si>
  <si>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</si>
  <si>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</si>
  <si>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</si>
  <si>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</si>
  <si>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</si>
  <si>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</si>
  <si>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</si>
  <si>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</si>
  <si>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</si>
  <si>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</si>
  <si>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</si>
  <si>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</si>
  <si>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</si>
  <si>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</si>
  <si>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</si>
  <si>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</si>
  <si>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</si>
  <si>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</si>
  <si>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</si>
  <si>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</si>
  <si>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</si>
  <si>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</si>
  <si>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</si>
  <si>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</si>
  <si>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</si>
  <si>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</si>
  <si>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</si>
  <si>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</si>
  <si>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</si>
  <si>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</si>
  <si>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</si>
  <si>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</si>
  <si>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</si>
  <si>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</si>
  <si>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</si>
  <si>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</si>
  <si>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</si>
  <si>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</si>
  <si>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</si>
  <si>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</si>
  <si>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</si>
  <si>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</si>
  <si>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</si>
  <si>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</si>
  <si>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</si>
  <si>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</si>
  <si>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</si>
  <si>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</si>
  <si>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</si>
  <si>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</si>
  <si>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</si>
  <si>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</si>
  <si>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</si>
  <si>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</si>
  <si>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</si>
  <si>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</si>
  <si>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</si>
  <si>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</si>
  <si>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</si>
  <si>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</si>
  <si>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</si>
  <si>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</si>
  <si>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</si>
  <si>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</si>
  <si>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</si>
  <si>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</si>
  <si>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</si>
  <si>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</si>
  <si>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</si>
  <si>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</si>
  <si>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</si>
  <si>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</si>
  <si>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</si>
  <si>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</si>
  <si>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</si>
  <si>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</si>
  <si>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</si>
  <si>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</si>
  <si>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</si>
  <si>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</si>
  <si>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</si>
  <si>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</si>
  <si>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</si>
  <si>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</si>
  <si>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</si>
  <si>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</si>
  <si>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</si>
  <si>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</si>
  <si>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</si>
  <si>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</si>
  <si>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</si>
  <si>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</si>
  <si>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</si>
  <si>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</si>
  <si>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</si>
  <si>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</si>
  <si>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</si>
  <si>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</si>
  <si>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</si>
  <si>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</si>
  <si>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</si>
  <si>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</si>
  <si>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</si>
  <si>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</si>
  <si>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</si>
  <si>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</si>
  <si>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</si>
  <si>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</si>
  <si>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</si>
  <si>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</si>
  <si>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</si>
  <si>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</si>
  <si>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</si>
  <si>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</si>
  <si>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</si>
  <si>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</si>
  <si>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</si>
  <si>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</si>
  <si>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</si>
  <si>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</si>
  <si>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</si>
  <si>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</si>
  <si>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</si>
  <si>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</si>
  <si>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</si>
  <si>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</si>
  <si>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</si>
  <si>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</si>
  <si>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</si>
  <si>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</si>
  <si>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</si>
  <si>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</si>
  <si>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</si>
  <si>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</si>
  <si>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</si>
  <si>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</si>
  <si>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</si>
  <si>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</si>
  <si>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</si>
  <si>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</si>
  <si>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</si>
  <si>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</si>
  <si>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</si>
  <si>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</si>
  <si>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</si>
  <si>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</si>
  <si>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</si>
  <si>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</si>
  <si>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</si>
  <si>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</si>
  <si>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</si>
  <si>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</si>
  <si>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</si>
  <si>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</si>
  <si>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</si>
  <si>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</si>
  <si>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</si>
  <si>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</si>
  <si>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</si>
  <si>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</si>
  <si>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</si>
  <si>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</si>
  <si>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</si>
  <si>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</si>
  <si>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</si>
  <si>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</si>
  <si>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</si>
  <si>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</si>
  <si>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</si>
  <si>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</si>
  <si>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</si>
  <si>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</si>
  <si>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</si>
  <si>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</si>
  <si>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</si>
  <si>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</si>
  <si>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</si>
  <si>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</si>
  <si>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</si>
  <si>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</si>
  <si>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</si>
  <si>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</si>
  <si>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</si>
  <si>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</si>
  <si>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</si>
  <si>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</si>
  <si>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</si>
  <si>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</si>
  <si>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</si>
  <si>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</si>
  <si>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</si>
  <si>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</si>
  <si>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</si>
  <si>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</si>
  <si>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</si>
  <si>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</si>
  <si>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</si>
  <si>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</si>
  <si>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</si>
  <si>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</si>
  <si>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</si>
  <si>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</si>
  <si>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</si>
  <si>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</si>
  <si>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</si>
  <si>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</si>
  <si>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</si>
  <si>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</si>
  <si>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</si>
  <si>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</si>
  <si>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</si>
  <si>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</si>
  <si>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</si>
  <si>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</si>
  <si>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</si>
  <si>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</si>
  <si>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</si>
  <si>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</si>
  <si>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</si>
  <si>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</si>
  <si>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</si>
  <si>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</si>
  <si>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</si>
  <si>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</si>
  <si>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</si>
  <si>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</si>
  <si>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</si>
  <si>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</si>
  <si>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</si>
  <si>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</si>
  <si>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</si>
  <si>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</si>
  <si>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</si>
  <si>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</si>
  <si>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</si>
  <si>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</si>
  <si>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</si>
  <si>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</si>
  <si>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</si>
  <si>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</si>
  <si>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</si>
  <si>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</si>
  <si>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</si>
  <si>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</si>
  <si>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</si>
  <si>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</si>
  <si>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</si>
  <si>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</si>
  <si>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</si>
  <si>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</si>
  <si>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</si>
  <si>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</si>
  <si>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</si>
  <si>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</si>
  <si>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</si>
  <si>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</si>
  <si>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</si>
  <si>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</si>
  <si>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</si>
  <si>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</si>
  <si>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</si>
  <si>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</si>
  <si>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</si>
  <si>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</si>
  <si>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</si>
  <si>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</si>
  <si>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</si>
  <si>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</si>
  <si>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</si>
  <si>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</si>
  <si>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</si>
  <si>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</si>
  <si>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</si>
  <si>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</si>
  <si>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</si>
  <si>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</si>
  <si>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</si>
  <si>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</si>
  <si>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</si>
  <si>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</si>
  <si>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</si>
  <si>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</si>
  <si>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</si>
  <si>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</si>
  <si>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</si>
  <si>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</si>
  <si>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</si>
  <si>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</si>
  <si>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</si>
  <si>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</si>
  <si>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</si>
  <si>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</si>
  <si>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</si>
  <si>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</si>
  <si>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</si>
  <si>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</si>
  <si>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</si>
  <si>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</si>
  <si>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</si>
  <si>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</si>
  <si>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</si>
  <si>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</si>
  <si>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</si>
  <si>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</si>
  <si>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</si>
  <si>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</si>
  <si>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</si>
  <si>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</si>
  <si>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</si>
  <si>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</si>
  <si>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</si>
  <si>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</si>
  <si>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</si>
  <si>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</si>
  <si>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</si>
  <si>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</si>
  <si>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</si>
  <si>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</si>
  <si>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</si>
  <si>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</si>
  <si>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</si>
  <si>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</si>
  <si>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</si>
  <si>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</si>
  <si>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</si>
  <si>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</si>
  <si>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</si>
  <si>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</si>
  <si>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</si>
  <si>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</si>
  <si>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</si>
  <si>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</si>
  <si>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</si>
  <si>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</si>
  <si>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</si>
  <si>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</si>
  <si>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</si>
  <si>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</si>
  <si>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</si>
  <si>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</si>
  <si>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</si>
  <si>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</si>
  <si>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</si>
  <si>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</si>
  <si>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</si>
  <si>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</si>
  <si>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</si>
  <si>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</si>
  <si>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</si>
  <si>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</si>
  <si>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</si>
  <si>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</si>
  <si>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</si>
  <si>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</si>
  <si>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</si>
  <si>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</si>
  <si>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</si>
  <si>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</si>
  <si>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</si>
  <si>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</si>
  <si>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</si>
  <si>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</si>
  <si>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</si>
  <si>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</si>
  <si>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</si>
  <si>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</si>
  <si>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</si>
  <si>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</si>
  <si>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</si>
  <si>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</si>
  <si>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</si>
  <si>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</si>
  <si>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</si>
  <si>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</si>
  <si>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</si>
  <si>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</si>
  <si>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</si>
  <si>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</si>
  <si>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</si>
  <si>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</si>
  <si>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</si>
  <si>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</si>
  <si>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</si>
  <si>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</si>
  <si>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</si>
  <si>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</si>
  <si>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</si>
  <si>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</si>
  <si>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</si>
  <si>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</si>
  <si>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</si>
  <si>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</si>
  <si>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</si>
  <si>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</si>
  <si>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</si>
  <si>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</si>
  <si>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</si>
  <si>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</si>
  <si>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</si>
  <si>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</si>
  <si>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</si>
  <si>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</si>
  <si>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</si>
  <si>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</si>
  <si>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</si>
  <si>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</si>
  <si>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</si>
  <si>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</si>
  <si>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</si>
  <si>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</si>
  <si>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</si>
  <si>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</si>
  <si>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</si>
  <si>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</si>
  <si>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</si>
  <si>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</si>
  <si>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</si>
  <si>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</si>
  <si>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</si>
  <si>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</si>
  <si>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</si>
  <si>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</si>
  <si>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</si>
  <si>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</si>
  <si>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</si>
  <si>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</si>
  <si>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</si>
  <si>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</si>
  <si>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</si>
  <si>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</si>
  <si>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</si>
  <si>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</si>
  <si>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</si>
  <si>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</si>
  <si>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</si>
  <si>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</si>
  <si>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</si>
  <si>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</si>
  <si>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</si>
  <si>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</si>
  <si>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</si>
  <si>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</si>
  <si>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</si>
  <si>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</si>
  <si>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</si>
  <si>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</si>
  <si>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</si>
  <si>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</si>
  <si>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</si>
  <si>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</si>
  <si>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</si>
  <si>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</si>
  <si>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</si>
  <si>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</si>
  <si>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</si>
  <si>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</si>
  <si>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</si>
  <si>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</si>
  <si>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</si>
  <si>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</si>
  <si>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</si>
  <si>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</si>
  <si>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</si>
  <si>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</si>
  <si>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</si>
  <si>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</si>
  <si>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</si>
  <si>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</si>
  <si>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</si>
  <si>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</si>
  <si>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</si>
  <si>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</si>
  <si>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</si>
  <si>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</si>
  <si>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</si>
  <si>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</si>
  <si>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</si>
  <si>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</si>
  <si>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</si>
  <si>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</si>
  <si>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</si>
  <si>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</si>
  <si>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</si>
  <si>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</si>
  <si>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</si>
  <si>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</si>
  <si>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</si>
  <si>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</si>
  <si>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</si>
  <si>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</si>
  <si>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</si>
  <si>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</si>
  <si>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</si>
  <si>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</si>
  <si>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</si>
  <si>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</si>
  <si>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</si>
  <si>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</si>
  <si>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</si>
  <si>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</si>
  <si>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</si>
  <si>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</si>
  <si>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</si>
  <si>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</si>
  <si>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</si>
  <si>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</si>
  <si>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</si>
  <si>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</si>
  <si>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</si>
  <si>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</si>
  <si>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</si>
  <si>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</si>
  <si>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</si>
  <si>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</si>
  <si>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</si>
  <si>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</si>
  <si>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</si>
  <si>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</si>
  <si>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</si>
  <si>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</si>
  <si>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</si>
  <si>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</si>
  <si>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</si>
  <si>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</si>
  <si>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</si>
  <si>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</si>
  <si>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</si>
  <si>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</si>
  <si>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</si>
  <si>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</si>
  <si>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</si>
  <si>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</si>
  <si>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</si>
  <si>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</si>
  <si>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</si>
  <si>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</si>
  <si>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</si>
  <si>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</si>
  <si>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</si>
  <si>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</si>
  <si>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</si>
  <si>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</si>
  <si>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</si>
  <si>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</si>
  <si>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</si>
  <si>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</si>
  <si>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</si>
  <si>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</si>
  <si>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</si>
  <si>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</si>
  <si>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</si>
  <si>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</si>
  <si>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</si>
  <si>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</si>
  <si>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</si>
  <si>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</si>
  <si>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</si>
  <si>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</si>
  <si>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</si>
  <si>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</si>
  <si>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</si>
  <si>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</si>
  <si>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</si>
  <si>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</si>
  <si>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</si>
  <si>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</si>
  <si>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</si>
  <si>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</si>
  <si>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</si>
  <si>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</si>
  <si>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</si>
  <si>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</si>
  <si>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</si>
  <si>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</si>
  <si>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</si>
  <si>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</si>
  <si>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</si>
  <si>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</si>
  <si>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</si>
  <si>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</si>
  <si>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</si>
  <si>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</si>
  <si>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</si>
  <si>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</si>
  <si>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</si>
  <si>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</si>
  <si>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</si>
  <si>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</si>
  <si>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</si>
  <si>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</si>
  <si>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</si>
  <si>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</si>
  <si>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</si>
  <si>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</si>
  <si>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</si>
  <si>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</si>
  <si>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</si>
  <si>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</si>
  <si>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</si>
  <si>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</si>
  <si>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</si>
  <si>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</si>
  <si>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</si>
  <si>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</si>
  <si>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</si>
  <si>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</si>
  <si>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</si>
  <si>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</si>
  <si>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</si>
  <si>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</si>
  <si>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</si>
  <si>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</si>
  <si>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</si>
  <si>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</si>
  <si>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</si>
  <si>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</si>
  <si>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</si>
  <si>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</si>
  <si>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</si>
  <si>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</si>
  <si>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</si>
  <si>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</si>
  <si>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</si>
  <si>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</si>
  <si>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</si>
  <si>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</si>
  <si>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</si>
  <si>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</si>
  <si>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</si>
  <si>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</si>
  <si>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</si>
  <si>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</si>
  <si>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</si>
  <si>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</si>
  <si>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</si>
  <si>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</si>
  <si>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</si>
  <si>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</si>
  <si>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</si>
  <si>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</si>
  <si>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</si>
  <si>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</si>
  <si>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</si>
  <si>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</si>
  <si>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</si>
  <si>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</si>
  <si>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</si>
  <si>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</si>
  <si>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</si>
  <si>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</si>
  <si>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</si>
  <si>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</si>
  <si>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</si>
  <si>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</si>
  <si>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</si>
  <si>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</si>
  <si>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</si>
  <si>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</si>
  <si>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</si>
  <si>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</si>
  <si>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</si>
  <si>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</si>
  <si>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</si>
  <si>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</si>
  <si>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</si>
  <si>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</si>
  <si>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</si>
  <si>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</si>
  <si>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</si>
  <si>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</si>
  <si>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</si>
  <si>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</si>
  <si>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</si>
  <si>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</si>
  <si>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</si>
  <si>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</si>
  <si>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</si>
  <si>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</si>
  <si>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</si>
  <si>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</si>
  <si>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</si>
  <si>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</si>
  <si>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</si>
  <si>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</si>
  <si>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</si>
  <si>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</si>
  <si>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</si>
  <si>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</si>
  <si>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</si>
  <si>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</si>
  <si>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</si>
  <si>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</si>
  <si>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</si>
  <si>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</si>
  <si>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</si>
  <si>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</si>
  <si>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</si>
  <si>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</si>
  <si>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</si>
  <si>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</si>
  <si>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</si>
  <si>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</si>
  <si>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</si>
  <si>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</si>
  <si>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</si>
  <si>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</si>
  <si>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</si>
  <si>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</si>
  <si>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</si>
  <si>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</si>
  <si>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</si>
  <si>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</si>
  <si>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</si>
  <si>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</si>
  <si>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</si>
  <si>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</si>
  <si>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</si>
  <si>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</si>
  <si>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</si>
  <si>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</si>
  <si>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</si>
  <si>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</si>
  <si>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</si>
  <si>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</si>
  <si>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</si>
  <si>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</si>
  <si>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</si>
  <si>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</si>
  <si>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</si>
  <si>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</si>
  <si>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</si>
  <si>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</si>
  <si>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</si>
  <si>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</si>
  <si>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</si>
  <si>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</si>
  <si>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</si>
  <si>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</si>
  <si>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</si>
  <si>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</si>
  <si>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</si>
  <si>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</si>
  <si>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</si>
  <si>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</si>
  <si>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</si>
  <si>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</si>
  <si>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</si>
  <si>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</si>
  <si>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</si>
  <si>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</si>
  <si>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</si>
  <si>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</si>
  <si>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</si>
  <si>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</si>
  <si>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</si>
  <si>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</si>
  <si>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</si>
  <si>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</si>
  <si>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</si>
  <si>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</si>
  <si>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</si>
  <si>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</si>
  <si>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</si>
  <si>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</si>
  <si>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</si>
  <si>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</si>
  <si>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</si>
  <si>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</si>
  <si>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</si>
  <si>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</si>
  <si>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</si>
  <si>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</si>
  <si>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</si>
  <si>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</si>
  <si>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</si>
  <si>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</si>
  <si>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</si>
  <si>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</si>
  <si>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</si>
  <si>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</si>
  <si>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</si>
  <si>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</si>
  <si>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</si>
  <si>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</si>
  <si>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</si>
  <si>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</si>
  <si>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</si>
  <si>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</si>
  <si>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</si>
  <si>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</si>
  <si>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</si>
  <si>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</si>
  <si>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</si>
  <si>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</si>
  <si>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</si>
  <si>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</si>
  <si>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</si>
  <si>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</si>
  <si>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</si>
  <si>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</si>
  <si>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</si>
  <si>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</si>
  <si>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</si>
  <si>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</si>
  <si>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</si>
  <si>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</si>
  <si>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</si>
  <si>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</si>
  <si>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</si>
  <si>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</si>
  <si>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</si>
  <si>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</si>
  <si>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</si>
  <si>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</si>
  <si>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</si>
  <si>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</si>
  <si>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</si>
  <si>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</si>
  <si>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</si>
  <si>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</si>
  <si>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</si>
  <si>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</si>
  <si>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</si>
  <si>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</si>
  <si>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</si>
  <si>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</si>
  <si>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</si>
  <si>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</si>
  <si>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</si>
  <si>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</si>
  <si>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</si>
  <si>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</si>
  <si>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</si>
  <si>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</si>
  <si>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</si>
  <si>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</si>
  <si>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</si>
  <si>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</si>
  <si>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</si>
  <si>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</si>
  <si>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</si>
  <si>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</si>
  <si>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</si>
  <si>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</si>
  <si>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</si>
  <si>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</si>
  <si>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</si>
  <si>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</si>
  <si>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</si>
  <si>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</si>
  <si>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</si>
  <si>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</si>
  <si>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</si>
  <si>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</si>
  <si>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</si>
  <si>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</si>
  <si>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</si>
  <si>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</si>
  <si>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</si>
  <si>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</si>
  <si>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</si>
  <si>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</si>
  <si>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</si>
  <si>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</si>
  <si>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</si>
  <si>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</si>
  <si>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</si>
  <si>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</si>
  <si>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</si>
  <si>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</si>
  <si>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</si>
  <si>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</si>
  <si>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</si>
  <si>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</si>
  <si>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</si>
  <si>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</si>
  <si>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</si>
  <si>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</si>
  <si>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</si>
  <si>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</si>
  <si>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</si>
  <si>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</si>
  <si>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</si>
  <si>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</si>
  <si>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</si>
  <si>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</si>
  <si>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</si>
  <si>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</si>
  <si>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</si>
  <si>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</si>
  <si>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</si>
  <si>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</si>
  <si>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</si>
  <si>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</si>
  <si>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</si>
  <si>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</si>
  <si>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</si>
  <si>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</si>
  <si>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</si>
  <si>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</si>
  <si>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</si>
  <si>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</si>
  <si>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</si>
  <si>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</si>
  <si>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</si>
  <si>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</si>
  <si>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</si>
  <si>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</si>
  <si>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</si>
  <si>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</si>
  <si>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</si>
  <si>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</si>
  <si>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</si>
  <si>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</si>
  <si>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</si>
  <si>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</si>
  <si>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</si>
  <si>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</si>
  <si>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</si>
  <si>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</si>
  <si>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</si>
  <si>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</si>
  <si>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</si>
  <si>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</si>
  <si>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</si>
  <si>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</si>
  <si>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</si>
  <si>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</si>
  <si>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</si>
  <si>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</si>
  <si>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</si>
  <si>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</si>
  <si>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</si>
  <si>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</si>
  <si>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</si>
  <si>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</si>
  <si>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</si>
  <si>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</si>
  <si>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</si>
  <si>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</si>
  <si>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</si>
  <si>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</si>
  <si>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</si>
  <si>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</si>
  <si>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</si>
  <si>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</si>
  <si>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</si>
  <si>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</si>
  <si>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</si>
  <si>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</si>
  <si>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</si>
  <si>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</si>
  <si>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</si>
  <si>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</si>
  <si>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</si>
  <si>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</si>
  <si>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</si>
  <si>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</si>
  <si>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</si>
  <si>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</si>
  <si>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</si>
  <si>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</si>
  <si>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</si>
  <si>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</si>
  <si>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</si>
  <si>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</si>
  <si>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</si>
  <si>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</si>
  <si>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</si>
  <si>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</si>
  <si>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</si>
  <si>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</si>
  <si>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</si>
  <si>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</si>
  <si>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</si>
  <si>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</si>
  <si>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</si>
  <si>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</si>
  <si>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</si>
  <si>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</si>
  <si>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</si>
  <si>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</si>
  <si>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</si>
  <si>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</si>
  <si>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</si>
  <si>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</si>
  <si>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</si>
  <si>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</si>
  <si>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</si>
  <si>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</si>
  <si>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</si>
  <si>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</si>
  <si>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</si>
  <si>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</si>
  <si>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</si>
  <si>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</si>
  <si>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</si>
  <si>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</si>
  <si>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</si>
  <si>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</si>
  <si>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</si>
  <si>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</si>
  <si>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</si>
  <si>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</si>
  <si>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</si>
  <si>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</si>
  <si>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</si>
  <si>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</si>
  <si>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</si>
  <si>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</si>
  <si>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</si>
  <si>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</si>
  <si>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</si>
  <si>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</si>
  <si>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</si>
  <si>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</si>
  <si>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</si>
  <si>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</si>
  <si>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</si>
  <si>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</si>
  <si>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</si>
  <si>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</si>
  <si>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</si>
  <si>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</si>
  <si>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</si>
  <si>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</si>
  <si>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</si>
  <si>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</si>
  <si>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</si>
  <si>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</si>
  <si>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</si>
  <si>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</si>
  <si>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</si>
  <si>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</si>
  <si>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</si>
  <si>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</si>
  <si>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</si>
  <si>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</si>
  <si>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</si>
  <si>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</si>
  <si>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</si>
  <si>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</si>
  <si>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</si>
  <si>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</si>
  <si>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</si>
  <si>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</si>
  <si>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</si>
  <si>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</si>
  <si>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</si>
  <si>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</si>
  <si>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</si>
  <si>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</si>
  <si>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</si>
  <si>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</si>
  <si>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</si>
  <si>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</si>
  <si>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</si>
  <si>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</si>
  <si>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</si>
  <si>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</si>
  <si>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</si>
  <si>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</si>
  <si>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</si>
  <si>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</si>
  <si>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</si>
  <si>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</si>
  <si>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</si>
  <si>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</si>
  <si>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</si>
  <si>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</si>
  <si>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</si>
  <si>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</si>
  <si>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</si>
  <si>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</si>
  <si>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</si>
  <si>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</si>
  <si>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</si>
  <si>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</si>
  <si>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</si>
  <si>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</si>
  <si>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</si>
  <si>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</si>
  <si>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</si>
  <si>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</si>
  <si>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</si>
  <si>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</si>
  <si>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</si>
  <si>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</si>
  <si>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</si>
  <si>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</si>
  <si>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</si>
  <si>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</si>
  <si>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</si>
  <si>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</si>
  <si>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</si>
  <si>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</si>
  <si>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</si>
  <si>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</si>
  <si>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</si>
  <si>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</si>
  <si>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</si>
  <si>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</si>
  <si>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</si>
  <si>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</si>
  <si>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</si>
  <si>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</si>
  <si>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</si>
  <si>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</si>
  <si>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</si>
  <si>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</si>
  <si>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</si>
  <si>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</si>
  <si>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</si>
  <si>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</si>
  <si>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</si>
  <si>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</si>
  <si>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</si>
  <si>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</si>
  <si>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</si>
  <si>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</si>
  <si>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</si>
  <si>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</si>
  <si>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</si>
  <si>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</si>
  <si>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</si>
  <si>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</si>
  <si>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</si>
  <si>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</si>
  <si>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</si>
  <si>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</si>
  <si>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</si>
  <si>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</si>
  <si>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</si>
  <si>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</si>
  <si>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</si>
  <si>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</si>
  <si>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</si>
  <si>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</si>
  <si>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</si>
  <si>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</si>
  <si>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</si>
  <si>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</si>
  <si>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</si>
  <si>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</si>
  <si>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</si>
  <si>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</si>
  <si>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</si>
  <si>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</si>
  <si>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</si>
  <si>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</si>
  <si>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</si>
  <si>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</si>
  <si>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</si>
  <si>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</si>
  <si>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</si>
  <si>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</si>
  <si>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</si>
  <si>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</si>
  <si>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</si>
  <si>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</si>
  <si>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</si>
  <si>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</si>
  <si>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</si>
  <si>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</si>
  <si>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</si>
  <si>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</si>
  <si>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</si>
  <si>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</si>
  <si>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</si>
  <si>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</si>
  <si>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</si>
  <si>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</si>
  <si>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</si>
  <si>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</si>
  <si>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</si>
  <si>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</si>
  <si>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</si>
  <si>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</si>
  <si>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</si>
  <si>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</si>
  <si>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</si>
  <si>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</si>
  <si>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</si>
  <si>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</si>
  <si>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</si>
  <si>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</si>
  <si>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</si>
  <si>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</si>
  <si>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</si>
  <si>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</si>
  <si>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</si>
  <si>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</si>
  <si>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</si>
  <si>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</si>
  <si>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</si>
  <si>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</si>
  <si>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</si>
  <si>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</si>
  <si>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</si>
  <si>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</si>
  <si>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</si>
  <si>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</si>
  <si>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</si>
  <si>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</si>
  <si>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</si>
  <si>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</si>
  <si>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</si>
  <si>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</si>
  <si>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</si>
  <si>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</si>
  <si>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</si>
  <si>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</si>
  <si>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</si>
  <si>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</si>
  <si>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</si>
  <si>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</si>
  <si>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</si>
  <si>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</si>
  <si>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</si>
  <si>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</si>
  <si>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</si>
  <si>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</si>
  <si>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</si>
  <si>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</si>
  <si>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</si>
  <si>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</si>
  <si>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</si>
  <si>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</si>
  <si>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</si>
  <si>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</si>
  <si>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</si>
  <si>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</si>
  <si>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</si>
  <si>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</si>
  <si>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</si>
  <si>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</si>
  <si>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</si>
  <si>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</si>
  <si>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</si>
  <si>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</si>
  <si>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</si>
  <si>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</si>
  <si>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</si>
  <si>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</si>
  <si>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</si>
  <si>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</si>
  <si>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</si>
  <si>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</si>
  <si>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</si>
  <si>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</si>
  <si>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</si>
  <si>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</si>
  <si>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</si>
  <si>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</si>
  <si>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</si>
  <si>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</si>
  <si>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</si>
  <si>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</si>
  <si>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</si>
  <si>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</si>
  <si>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</si>
  <si>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</si>
  <si>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</si>
  <si>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</si>
  <si>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</si>
  <si>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</si>
  <si>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</si>
  <si>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</si>
  <si>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</si>
  <si>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</si>
  <si>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</si>
  <si>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</si>
  <si>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</si>
  <si>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</si>
  <si>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</si>
  <si>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</si>
  <si>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</si>
  <si>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</si>
  <si>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</si>
  <si>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</si>
  <si>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</si>
  <si>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</si>
  <si>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</si>
  <si>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</si>
  <si>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</si>
  <si>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</si>
  <si>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</si>
  <si>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</si>
  <si>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</si>
  <si>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</si>
  <si>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</si>
  <si>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</si>
  <si>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</si>
  <si>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</si>
  <si>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</si>
  <si>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</si>
  <si>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</si>
  <si>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</si>
  <si>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</si>
  <si>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</si>
  <si>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</si>
  <si>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</si>
  <si>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</si>
  <si>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</si>
  <si>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</si>
  <si>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</si>
  <si>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</si>
  <si>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</si>
  <si>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</si>
  <si>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</si>
  <si>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</si>
  <si>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</si>
  <si>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</si>
  <si>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</si>
  <si>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</si>
  <si>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</si>
  <si>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</si>
  <si>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</si>
  <si>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</si>
  <si>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</si>
  <si>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</si>
  <si>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</si>
  <si>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</si>
  <si>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</si>
  <si>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</si>
  <si>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</si>
  <si>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</si>
  <si>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</si>
  <si>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</si>
  <si>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</si>
  <si>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</si>
  <si>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</si>
  <si>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</si>
  <si>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</si>
  <si>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</si>
  <si>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</si>
  <si>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</si>
  <si>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</si>
  <si>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</si>
  <si>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</si>
  <si>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</si>
  <si>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</si>
  <si>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</si>
  <si>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</si>
  <si>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</si>
  <si>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</si>
  <si>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</si>
  <si>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</si>
  <si>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</si>
  <si>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</si>
  <si>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</si>
  <si>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</si>
  <si>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</si>
  <si>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</si>
  <si>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</si>
  <si>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</si>
  <si>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</si>
  <si>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</si>
  <si>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</si>
  <si>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</si>
  <si>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</si>
  <si>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</si>
  <si>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</si>
  <si>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</si>
  <si>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</si>
  <si>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</si>
  <si>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</si>
  <si>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</si>
  <si>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</si>
  <si>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</si>
  <si>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</si>
  <si>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</si>
  <si>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</si>
  <si>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</si>
  <si>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</si>
  <si>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</si>
  <si>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</si>
  <si>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</si>
  <si>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</si>
  <si>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</si>
  <si>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</si>
  <si>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</si>
  <si>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</si>
  <si>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</si>
  <si>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</si>
  <si>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</si>
  <si>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</si>
  <si>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</si>
  <si>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</si>
  <si>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</si>
  <si>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</si>
  <si>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</si>
  <si>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</si>
  <si>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</si>
  <si>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</si>
  <si>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</si>
  <si>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</si>
  <si>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</si>
  <si>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</si>
  <si>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</si>
  <si>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</si>
  <si>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</si>
  <si>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</si>
  <si>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</si>
  <si>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</si>
  <si>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</si>
  <si>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</si>
  <si>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</si>
  <si>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</si>
  <si>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</si>
  <si>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</si>
  <si>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</si>
  <si>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</si>
  <si>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</si>
  <si>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</si>
  <si>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</si>
  <si>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</si>
  <si>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</si>
  <si>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</si>
  <si>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</si>
  <si>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</si>
  <si>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</si>
  <si>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</si>
  <si>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</si>
  <si>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</si>
  <si>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</si>
  <si>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</si>
  <si>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</si>
  <si>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</si>
  <si>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</si>
  <si>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</si>
  <si>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</si>
  <si>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</si>
  <si>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</si>
  <si>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</si>
  <si>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</si>
  <si>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</si>
  <si>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</si>
  <si>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</si>
  <si>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</si>
  <si>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</si>
  <si>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</si>
  <si>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</si>
  <si>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</si>
  <si>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</si>
  <si>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</si>
  <si>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</si>
  <si>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</si>
  <si>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</si>
  <si>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</si>
  <si>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</si>
  <si>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</si>
  <si>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</si>
  <si>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</si>
  <si>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</si>
  <si>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</si>
  <si>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</si>
  <si>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</si>
  <si>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</si>
  <si>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</si>
  <si>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</si>
  <si>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</si>
  <si>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</si>
  <si>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</si>
  <si>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</si>
  <si>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</si>
  <si>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</si>
  <si>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</si>
  <si>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</si>
  <si>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</si>
  <si>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</si>
  <si>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</si>
  <si>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</si>
  <si>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</si>
  <si>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</si>
  <si>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</si>
  <si>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</si>
  <si>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</si>
  <si>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</si>
  <si>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</si>
  <si>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</si>
  <si>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</si>
  <si>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</si>
  <si>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</si>
  <si>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</si>
  <si>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</si>
  <si>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</si>
  <si>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</si>
  <si>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</si>
  <si>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</si>
  <si>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</si>
  <si>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</si>
  <si>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</si>
  <si>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</si>
  <si>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</si>
  <si>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</si>
  <si>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</si>
  <si>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</si>
  <si>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</si>
  <si>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</si>
  <si>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</si>
  <si>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</si>
  <si>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</si>
  <si>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</si>
  <si>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</si>
  <si>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</si>
  <si>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</si>
  <si>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</si>
  <si>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</si>
  <si>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</si>
  <si>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</si>
  <si>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</si>
  <si>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</si>
  <si>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</si>
  <si>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</si>
  <si>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</si>
  <si>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</si>
  <si>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</si>
  <si>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</si>
  <si>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</si>
  <si>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</si>
  <si>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</si>
  <si>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</si>
  <si>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</si>
  <si>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</si>
  <si>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</si>
  <si>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</si>
  <si>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</si>
  <si>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</si>
  <si>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</si>
  <si>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</si>
  <si>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</si>
  <si>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</si>
  <si>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</si>
  <si>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</si>
  <si>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</si>
  <si>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</si>
  <si>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</si>
  <si>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</si>
  <si>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</si>
  <si>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</si>
  <si>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</si>
  <si>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</si>
  <si>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</si>
  <si>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</si>
  <si>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</si>
  <si>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</si>
  <si>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</si>
  <si>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</si>
  <si>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</si>
  <si>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</si>
  <si>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</si>
  <si>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</si>
  <si>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</si>
  <si>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</si>
  <si>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</si>
  <si>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</si>
  <si>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</si>
  <si>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</si>
  <si>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</si>
  <si>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</si>
  <si>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</si>
  <si>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</si>
  <si>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</si>
  <si>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</si>
  <si>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</si>
  <si>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</si>
  <si>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</si>
  <si>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</si>
  <si>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</si>
  <si>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</si>
  <si>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</si>
  <si>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</si>
  <si>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</si>
  <si>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</si>
  <si>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</si>
  <si>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</si>
  <si>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</si>
  <si>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</si>
  <si>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</si>
  <si>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</si>
  <si>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</si>
  <si>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</si>
  <si>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</si>
  <si>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</si>
  <si>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</si>
  <si>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</si>
  <si>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</si>
  <si>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</si>
  <si>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</si>
  <si>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</si>
  <si>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</si>
  <si>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</si>
  <si>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</si>
  <si>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</si>
  <si>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</si>
  <si>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</si>
  <si>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</si>
  <si>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</si>
  <si>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</si>
  <si>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</si>
  <si>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</si>
  <si>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</si>
  <si>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</si>
  <si>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</si>
  <si>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</si>
  <si>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</si>
  <si>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</si>
  <si>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</si>
  <si>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</si>
  <si>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</si>
  <si>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</si>
  <si>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</si>
  <si>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</si>
  <si>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</si>
  <si>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</si>
  <si>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</si>
  <si>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</si>
  <si>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</si>
  <si>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</si>
  <si>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</si>
  <si>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</si>
  <si>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</si>
  <si>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</si>
  <si>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</si>
  <si>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</si>
  <si>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</si>
  <si>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</si>
  <si>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</si>
  <si>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</si>
  <si>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</si>
  <si>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</si>
  <si>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</si>
  <si>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</si>
  <si>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</si>
  <si>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</si>
  <si>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</si>
  <si>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</si>
  <si>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</si>
  <si>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</si>
  <si>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</si>
  <si>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</si>
  <si>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</si>
  <si>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</si>
  <si>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</si>
  <si>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</si>
  <si>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</si>
  <si>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</si>
  <si>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</si>
  <si>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</si>
  <si>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</si>
  <si>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</si>
  <si>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</si>
  <si>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</si>
  <si>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</si>
  <si>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</si>
  <si>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</si>
  <si>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</si>
  <si>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</si>
  <si>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</si>
  <si>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</si>
  <si>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</si>
  <si>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</si>
  <si>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</si>
  <si>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</si>
  <si>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</si>
  <si>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</si>
  <si>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</si>
  <si>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</si>
  <si>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</si>
  <si>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</si>
  <si>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</si>
  <si>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</si>
  <si>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</si>
  <si>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</si>
  <si>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</si>
  <si>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</si>
  <si>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</si>
  <si>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</si>
  <si>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</si>
  <si>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</si>
  <si>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</si>
  <si>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</si>
  <si>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</si>
  <si>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</si>
  <si>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</si>
  <si>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</si>
  <si>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</si>
  <si>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</si>
  <si>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</si>
  <si>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</si>
  <si>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</si>
  <si>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</si>
  <si>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</si>
  <si>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</si>
  <si>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</si>
  <si>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</si>
  <si>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</si>
  <si>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</si>
  <si>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</si>
  <si>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</si>
  <si>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</si>
  <si>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</si>
  <si>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</si>
  <si>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</si>
  <si>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</si>
  <si>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</si>
  <si>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</si>
  <si>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</si>
  <si>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</si>
  <si>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</si>
  <si>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</si>
  <si>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</si>
  <si>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</si>
  <si>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</si>
  <si>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</si>
  <si>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</si>
  <si>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</si>
  <si>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</si>
  <si>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</si>
  <si>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</si>
  <si>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</si>
  <si>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</si>
  <si>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</si>
  <si>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</si>
  <si>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</si>
  <si>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</si>
  <si>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</si>
  <si>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</si>
  <si>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</si>
  <si>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</si>
  <si>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</si>
  <si>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</si>
  <si>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</si>
  <si>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</si>
  <si>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</si>
  <si>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</si>
  <si>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</si>
  <si>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</si>
  <si>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</si>
  <si>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</si>
  <si>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</si>
  <si>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</si>
  <si>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</si>
  <si>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</si>
  <si>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</si>
  <si>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</si>
  <si>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</si>
  <si>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</si>
  <si>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</si>
  <si>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</si>
  <si>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</si>
  <si>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</si>
  <si>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</si>
  <si>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</si>
  <si>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</si>
  <si>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</si>
  <si>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</si>
  <si>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</si>
  <si>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</si>
  <si>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</si>
  <si>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</si>
  <si>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</si>
  <si>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</si>
  <si>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</si>
  <si>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</si>
  <si>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</si>
  <si>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</si>
  <si>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</si>
  <si>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</si>
  <si>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</si>
  <si>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</si>
  <si>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</si>
  <si>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</si>
  <si>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</si>
  <si>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</si>
  <si>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</si>
  <si>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</si>
  <si>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</si>
  <si>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</si>
  <si>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</si>
  <si>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</si>
  <si>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</si>
  <si>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</si>
  <si>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</si>
  <si>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</si>
  <si>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</si>
  <si>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</si>
  <si>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</si>
  <si>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</si>
  <si>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</si>
  <si>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</si>
  <si>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</si>
  <si>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</si>
  <si>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</si>
  <si>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</si>
  <si>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</si>
  <si>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</si>
  <si>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</si>
  <si>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</si>
  <si>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</si>
  <si>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</si>
  <si>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</si>
  <si>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</si>
  <si>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</si>
  <si>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</si>
  <si>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</si>
  <si>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</si>
  <si>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</si>
  <si>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</si>
  <si>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</si>
  <si>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</si>
  <si>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</si>
  <si>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</si>
  <si>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</si>
  <si>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</si>
  <si>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</si>
  <si>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</si>
  <si>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</si>
  <si>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</si>
  <si>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</si>
  <si>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</si>
  <si>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</si>
  <si>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</si>
  <si>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</si>
  <si>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</si>
  <si>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</si>
  <si>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</si>
  <si>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</si>
  <si>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</si>
  <si>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</si>
  <si>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</si>
  <si>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</si>
  <si>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</si>
  <si>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</si>
  <si>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</si>
  <si>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</si>
  <si>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</si>
  <si>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</si>
  <si>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</si>
  <si>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</si>
  <si>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</si>
  <si>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</si>
  <si>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</si>
  <si>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</si>
  <si>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</si>
  <si>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</si>
  <si>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</si>
  <si>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</si>
  <si>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</si>
  <si>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</si>
  <si>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</si>
  <si>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</si>
  <si>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</si>
  <si>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</si>
  <si>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</si>
  <si>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</si>
  <si>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</si>
  <si>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</si>
  <si>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</si>
  <si>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</si>
  <si>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</si>
  <si>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</si>
  <si>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</si>
  <si>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</si>
  <si>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</si>
  <si>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</si>
  <si>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</si>
  <si>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</si>
  <si>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</si>
  <si>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</si>
  <si>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</si>
  <si>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</si>
  <si>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</si>
  <si>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</si>
  <si>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</si>
  <si>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</si>
  <si>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</si>
  <si>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</si>
  <si>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</si>
  <si>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</si>
  <si>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</si>
  <si>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</si>
  <si>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</si>
  <si>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</si>
  <si>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</si>
  <si>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</si>
  <si>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</si>
  <si>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</si>
  <si>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</si>
  <si>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</si>
  <si>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</si>
  <si>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</si>
  <si>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</si>
  <si>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</si>
  <si>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</si>
  <si>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</si>
  <si>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</si>
  <si>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</si>
  <si>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</si>
  <si>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</si>
  <si>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</si>
  <si>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</si>
  <si>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</si>
  <si>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</si>
  <si>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</si>
  <si>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</si>
  <si>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</si>
  <si>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</si>
  <si>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</si>
  <si>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</si>
  <si>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</si>
  <si>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</si>
  <si>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</si>
  <si>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</si>
  <si>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</si>
  <si>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</si>
  <si>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</si>
  <si>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</si>
  <si>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</si>
  <si>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</si>
  <si>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</si>
  <si>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</si>
  <si>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</si>
  <si>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</si>
  <si>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</si>
  <si>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</si>
  <si>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</si>
  <si>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</si>
  <si>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</si>
  <si>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</si>
  <si>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</si>
  <si>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</si>
  <si>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</si>
  <si>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</si>
  <si>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</si>
  <si>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</si>
  <si>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</si>
  <si>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</si>
  <si>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</si>
  <si>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</si>
  <si>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</si>
  <si>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</si>
  <si>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</si>
  <si>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</si>
  <si>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</si>
  <si>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</si>
  <si>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</si>
  <si>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</si>
  <si>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</si>
  <si>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</si>
  <si>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</si>
  <si>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</si>
  <si>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</si>
  <si>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</si>
  <si>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</si>
  <si>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</si>
  <si>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</si>
  <si>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</si>
  <si>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</si>
  <si>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</si>
  <si>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</si>
  <si>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</si>
  <si>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</si>
  <si>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</si>
  <si>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</si>
  <si>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</si>
  <si>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</si>
  <si>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</si>
  <si>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</si>
  <si>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</si>
  <si>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</si>
  <si>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</si>
  <si>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</si>
  <si>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</si>
  <si>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</si>
  <si>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</si>
  <si>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</si>
  <si>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</si>
  <si>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</si>
  <si>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</si>
  <si>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</si>
  <si>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</si>
  <si>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</si>
  <si>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</si>
  <si>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</si>
  <si>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</si>
  <si>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</si>
  <si>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</si>
  <si>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</si>
  <si>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</si>
  <si>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</si>
  <si>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</si>
  <si>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</si>
  <si>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</si>
  <si>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</si>
  <si>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</si>
  <si>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</si>
  <si>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</si>
  <si>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</si>
  <si>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</si>
  <si>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</si>
  <si>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</si>
  <si>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</si>
  <si>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</si>
  <si>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</si>
  <si>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</si>
  <si>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</si>
  <si>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</si>
  <si>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</si>
  <si>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</si>
  <si>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</si>
  <si>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</si>
  <si>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</si>
  <si>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</si>
  <si>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</si>
  <si>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</si>
  <si>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</si>
  <si>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</si>
  <si>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</si>
  <si>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</si>
  <si>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</si>
  <si>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</si>
  <si>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</si>
  <si>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</si>
  <si>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</si>
  <si>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</si>
  <si>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</si>
  <si>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</si>
  <si>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</si>
  <si>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</si>
  <si>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</si>
  <si>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</si>
  <si>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</si>
  <si>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</si>
  <si>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</si>
  <si>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</si>
  <si>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</si>
  <si>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</si>
  <si>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</si>
  <si>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</si>
  <si>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</si>
  <si>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</si>
  <si>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</si>
  <si>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</si>
  <si>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</si>
  <si>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</si>
  <si>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</si>
  <si>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</si>
  <si>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</si>
  <si>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</si>
  <si>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</si>
  <si>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</si>
  <si>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</si>
  <si>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</si>
  <si>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</si>
  <si>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</si>
  <si>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</si>
  <si>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</si>
  <si>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</si>
  <si>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</si>
  <si>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</si>
  <si>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</si>
  <si>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</si>
  <si>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</si>
  <si>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</si>
  <si>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</si>
  <si>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</si>
  <si>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</si>
  <si>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</si>
  <si>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</si>
  <si>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</si>
  <si>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</si>
  <si>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</si>
  <si>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</si>
  <si>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</si>
  <si>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</si>
  <si>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</si>
  <si>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</si>
  <si>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</si>
  <si>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</si>
  <si>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</si>
  <si>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</si>
  <si>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</si>
  <si>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</si>
  <si>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</si>
  <si>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</si>
  <si>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</si>
  <si>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</si>
  <si>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</si>
  <si>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</si>
  <si>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</si>
  <si>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</si>
  <si>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</si>
  <si>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</si>
  <si>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</si>
  <si>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</si>
  <si>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</si>
  <si>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</si>
  <si>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</si>
  <si>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</si>
  <si>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</si>
  <si>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</si>
  <si>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</si>
  <si>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</si>
  <si>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</si>
  <si>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</si>
  <si>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</si>
  <si>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</si>
  <si>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</si>
  <si>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</si>
  <si>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</si>
  <si>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</si>
  <si>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</si>
  <si>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</si>
  <si>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</si>
  <si>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</si>
  <si>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</si>
  <si>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</si>
  <si>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</si>
  <si>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</si>
  <si>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</si>
  <si>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</si>
  <si>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</si>
  <si>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</si>
  <si>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</si>
  <si>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</si>
  <si>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</si>
  <si>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</si>
  <si>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</si>
  <si>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</si>
  <si>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</si>
  <si>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</si>
  <si>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</si>
  <si>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</si>
  <si>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</si>
  <si>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</si>
  <si>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</si>
  <si>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</si>
  <si>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</si>
  <si>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</si>
  <si>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</si>
  <si>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</si>
  <si>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</si>
  <si>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</si>
  <si>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</si>
  <si>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</si>
  <si>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</si>
  <si>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</si>
  <si>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</si>
  <si>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</si>
  <si>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</si>
  <si>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</si>
  <si>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</si>
  <si>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</si>
  <si>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</si>
  <si>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</si>
  <si>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</si>
  <si>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</si>
  <si>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</si>
  <si>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</si>
  <si>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</si>
  <si>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</si>
  <si>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</si>
  <si>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</si>
  <si>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</si>
  <si>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</si>
  <si>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</si>
  <si>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</si>
  <si>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</si>
  <si>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</si>
  <si>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</si>
  <si>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</si>
  <si>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</si>
  <si>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</si>
  <si>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</si>
  <si>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</si>
  <si>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</si>
  <si>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</si>
  <si>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</si>
  <si>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</si>
  <si>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</si>
  <si>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</si>
  <si>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</si>
  <si>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</si>
  <si>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</si>
  <si>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</si>
  <si>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</si>
  <si>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</si>
  <si>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</si>
  <si>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</si>
  <si>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</si>
  <si>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</si>
  <si>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</si>
  <si>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</si>
  <si>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</si>
  <si>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</si>
  <si>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</si>
  <si>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</si>
  <si>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</si>
  <si>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</si>
  <si>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</si>
  <si>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</si>
  <si>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</si>
  <si>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</si>
  <si>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</si>
  <si>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</si>
  <si>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</si>
  <si>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</si>
  <si>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</si>
  <si>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</si>
  <si>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</si>
  <si>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</si>
  <si>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</si>
  <si>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</si>
  <si>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</si>
  <si>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</si>
  <si>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</si>
  <si>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</si>
  <si>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</si>
  <si>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</si>
  <si>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</si>
  <si>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</si>
  <si>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</si>
  <si>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</si>
  <si>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</si>
  <si>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</si>
  <si>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</si>
  <si>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</si>
  <si>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</si>
  <si>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</si>
  <si>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</si>
  <si>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</si>
  <si>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</si>
  <si>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</si>
  <si>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</si>
  <si>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</si>
  <si>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</si>
  <si>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</si>
  <si>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</si>
  <si>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</si>
  <si>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</si>
  <si>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</si>
  <si>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</si>
  <si>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</si>
  <si>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</si>
  <si>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</si>
  <si>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</si>
  <si>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</si>
  <si>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</si>
  <si>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</si>
  <si>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</si>
  <si>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</si>
  <si>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</si>
  <si>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</si>
  <si>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</si>
  <si>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</si>
  <si>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</si>
  <si>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</si>
  <si>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</si>
  <si>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</si>
  <si>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</si>
  <si>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</si>
  <si>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</si>
  <si>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</si>
  <si>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</si>
  <si>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</si>
  <si>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</si>
  <si>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</si>
  <si>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</si>
  <si>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</si>
  <si>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</si>
  <si>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</si>
  <si>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</si>
  <si>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</si>
  <si>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</si>
  <si>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</si>
  <si>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</si>
  <si>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</si>
  <si>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</si>
  <si>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</si>
  <si>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</si>
  <si>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</si>
  <si>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</si>
  <si>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</si>
  <si>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</si>
  <si>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</si>
  <si>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</si>
  <si>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</si>
  <si>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</si>
  <si>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</si>
  <si>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</si>
  <si>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</si>
  <si>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</si>
  <si>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</si>
  <si>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</si>
  <si>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</si>
  <si>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</si>
  <si>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</si>
  <si>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</si>
  <si>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</si>
  <si>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</si>
  <si>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</si>
  <si>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</si>
  <si>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</si>
  <si>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</si>
  <si>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</si>
  <si>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</si>
  <si>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</si>
  <si>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</si>
  <si>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</si>
  <si>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</si>
  <si>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</si>
  <si>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</si>
  <si>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</si>
  <si>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</si>
  <si>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</si>
  <si>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</si>
  <si>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</si>
  <si>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</si>
  <si>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</si>
  <si>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</si>
  <si>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</si>
  <si>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</si>
  <si>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</si>
  <si>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</si>
  <si>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</si>
  <si>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</si>
  <si>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</si>
  <si>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</si>
  <si>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</si>
  <si>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</si>
  <si>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</si>
  <si>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</si>
  <si>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</si>
  <si>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</si>
  <si>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</si>
  <si>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</si>
  <si>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</si>
  <si>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</si>
  <si>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</si>
  <si>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</si>
  <si>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</si>
  <si>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</si>
  <si>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</si>
  <si>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</si>
  <si>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</si>
  <si>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</si>
  <si>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</si>
  <si>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</si>
  <si>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</si>
  <si>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</si>
  <si>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</si>
  <si>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</si>
  <si>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</si>
  <si>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</si>
  <si>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</si>
  <si>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</si>
  <si>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</si>
  <si>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</si>
  <si>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</si>
  <si>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</si>
  <si>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</si>
  <si>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</si>
  <si>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</si>
  <si>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</si>
  <si>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</si>
  <si>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</si>
  <si>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</si>
  <si>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</si>
  <si>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</si>
  <si>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</si>
  <si>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</si>
  <si>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</si>
  <si>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</si>
  <si>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</si>
  <si>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</si>
  <si>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</si>
  <si>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</si>
  <si>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</si>
  <si>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</si>
  <si>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</si>
  <si>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</si>
  <si>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</si>
  <si>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</si>
  <si>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</si>
  <si>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</si>
  <si>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</si>
  <si>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</si>
  <si>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</si>
  <si>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</si>
  <si>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</si>
  <si>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</si>
  <si>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</si>
  <si>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</si>
  <si>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</si>
  <si>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</si>
  <si>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</si>
  <si>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</si>
  <si>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</si>
  <si>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</si>
  <si>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</si>
  <si>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</si>
  <si>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</si>
  <si>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</si>
  <si>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</si>
  <si>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</si>
  <si>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</si>
  <si>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</si>
  <si>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</si>
  <si>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</si>
  <si>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</si>
  <si>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</si>
  <si>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</si>
  <si>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</si>
  <si>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</si>
  <si>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</si>
  <si>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</si>
  <si>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</si>
  <si>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</si>
  <si>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</si>
  <si>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</si>
  <si>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</si>
  <si>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</si>
  <si>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</si>
  <si>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</si>
  <si>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</si>
  <si>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</si>
  <si>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</si>
  <si>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</si>
  <si>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</si>
  <si>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</si>
  <si>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</si>
  <si>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</si>
  <si>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</si>
  <si>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</si>
  <si>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</si>
  <si>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</si>
  <si>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</si>
  <si>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</si>
  <si>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</si>
  <si>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</si>
  <si>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</si>
  <si>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</si>
  <si>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</si>
  <si>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</si>
  <si>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</si>
  <si>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</si>
  <si>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</si>
  <si>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</si>
  <si>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</si>
  <si>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</si>
  <si>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</si>
  <si>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</si>
  <si>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</si>
  <si>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</si>
  <si>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</si>
  <si>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</si>
  <si>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</si>
  <si>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</si>
  <si>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</si>
  <si>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</si>
  <si>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</si>
  <si>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</si>
  <si>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</si>
  <si>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</si>
  <si>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</si>
  <si>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</si>
  <si>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</si>
  <si>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</si>
  <si>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</si>
  <si>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</si>
  <si>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</si>
  <si>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</si>
  <si>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</si>
  <si>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</si>
  <si>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</si>
  <si>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</si>
  <si>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</si>
  <si>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</si>
  <si>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</si>
  <si>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</si>
  <si>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</si>
  <si>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</si>
  <si>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</si>
  <si>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</si>
  <si>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</si>
  <si>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</si>
  <si>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</si>
  <si>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</si>
  <si>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</si>
  <si>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</si>
  <si>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</si>
  <si>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</si>
  <si>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</si>
  <si>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</si>
  <si>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</si>
  <si>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</si>
  <si>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</si>
  <si>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</si>
  <si>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</si>
  <si>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</si>
  <si>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</si>
  <si>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</si>
  <si>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</si>
  <si>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</si>
  <si>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</si>
  <si>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</si>
  <si>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</si>
  <si>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</si>
  <si>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</si>
  <si>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</si>
  <si>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</si>
  <si>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</si>
  <si>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</si>
  <si>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</si>
  <si>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</si>
  <si>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</si>
  <si>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</si>
  <si>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</si>
  <si>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</si>
  <si>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</si>
  <si>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</si>
  <si>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</si>
  <si>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</si>
  <si>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</si>
  <si>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</si>
  <si>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</si>
  <si>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</si>
  <si>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</si>
  <si>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</si>
  <si>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</si>
  <si>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</si>
  <si>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</si>
  <si>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</si>
  <si>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</si>
  <si>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</si>
  <si>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</si>
  <si>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</si>
  <si>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</si>
  <si>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</si>
  <si>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</si>
  <si>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</si>
  <si>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</si>
  <si>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</si>
  <si>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</si>
  <si>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</si>
  <si>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</si>
  <si>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</si>
  <si>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</si>
  <si>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</si>
  <si>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</si>
  <si>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</si>
  <si>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</si>
  <si>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</si>
  <si>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</si>
  <si>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</si>
  <si>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</si>
  <si>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</si>
  <si>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</si>
  <si>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</si>
  <si>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</si>
  <si>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</si>
  <si>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</si>
  <si>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</si>
  <si>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</si>
  <si>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</si>
  <si>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</si>
  <si>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</si>
  <si>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</si>
  <si>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</si>
  <si>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</si>
  <si>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</si>
  <si>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</si>
  <si>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</si>
  <si>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</si>
  <si>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</si>
  <si>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</si>
  <si>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</si>
  <si>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</si>
  <si>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</si>
  <si>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</si>
  <si>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</si>
  <si>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</si>
  <si>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</si>
  <si>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</si>
  <si>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</si>
  <si>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</si>
  <si>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</si>
  <si>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</si>
  <si>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</si>
  <si>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</si>
  <si>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</si>
  <si>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</si>
  <si>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</si>
  <si>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</si>
  <si>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</si>
  <si>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</si>
  <si>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</si>
  <si>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</si>
  <si>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</si>
  <si>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</si>
  <si>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</si>
  <si>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</si>
  <si>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</si>
  <si>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</si>
  <si>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</si>
  <si>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</si>
  <si>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</si>
  <si>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</si>
  <si>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</si>
  <si>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</si>
  <si>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</si>
  <si>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</si>
  <si>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</si>
  <si>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</si>
  <si>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</si>
  <si>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</si>
  <si>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</si>
  <si>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</si>
  <si>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</si>
  <si>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</si>
  <si>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</si>
  <si>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</si>
  <si>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</si>
  <si>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</si>
  <si>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</si>
  <si>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</si>
  <si>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</si>
  <si>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</si>
  <si>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</si>
  <si>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</si>
  <si>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</si>
  <si>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</si>
  <si>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</si>
  <si>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</si>
  <si>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</si>
  <si>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</si>
  <si>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</si>
  <si>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</si>
  <si>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</si>
  <si>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</si>
  <si>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</si>
  <si>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</si>
  <si>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</si>
  <si>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</si>
  <si>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</si>
  <si>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</si>
  <si>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</si>
  <si>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</si>
  <si>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</si>
  <si>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</si>
  <si>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</si>
  <si>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</si>
  <si>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</si>
  <si>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</si>
  <si>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</si>
  <si>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</si>
  <si>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</si>
  <si>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</si>
  <si>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</si>
  <si>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</si>
  <si>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</si>
  <si>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</si>
  <si>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</si>
  <si>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</si>
  <si>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</si>
  <si>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</si>
  <si>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</si>
  <si>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</si>
  <si>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</si>
  <si>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</si>
  <si>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</si>
  <si>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</si>
  <si>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</si>
  <si>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</si>
  <si>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</si>
  <si>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</si>
  <si>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</si>
  <si>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</si>
  <si>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</si>
  <si>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</si>
  <si>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</si>
  <si>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</si>
  <si>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</si>
  <si>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</si>
  <si>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</si>
  <si>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</si>
  <si>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</si>
  <si>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</si>
  <si>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</si>
  <si>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</si>
  <si>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</si>
  <si>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</si>
  <si>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</si>
  <si>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</si>
  <si>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</si>
  <si>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</si>
  <si>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</si>
  <si>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</si>
  <si>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</si>
  <si>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</si>
  <si>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</si>
  <si>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</si>
  <si>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</si>
  <si>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</si>
  <si>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</si>
  <si>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</si>
  <si>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</si>
  <si>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</si>
  <si>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</si>
  <si>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</si>
  <si>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</si>
  <si>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</si>
  <si>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</si>
  <si>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</si>
  <si>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</si>
  <si>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</si>
  <si>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</si>
  <si>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</si>
  <si>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</si>
  <si>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</si>
  <si>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</si>
  <si>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</si>
  <si>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</si>
  <si>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</si>
  <si>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</si>
  <si>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</si>
  <si>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</si>
  <si>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</si>
  <si>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</si>
  <si>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</si>
  <si>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</si>
  <si>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</si>
  <si>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</si>
  <si>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</si>
  <si>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</si>
  <si>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</si>
  <si>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</si>
  <si>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</si>
  <si>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</si>
  <si>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</si>
  <si>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</si>
  <si>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</si>
  <si>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</si>
  <si>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</si>
  <si>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</si>
  <si>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</si>
  <si>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</si>
  <si>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</si>
  <si>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</si>
  <si>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</si>
  <si>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</si>
  <si>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</si>
  <si>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</si>
  <si>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</si>
  <si>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</si>
  <si>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</si>
  <si>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</si>
  <si>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</si>
  <si>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</si>
  <si>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</si>
  <si>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</si>
  <si>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</si>
  <si>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</si>
  <si>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</si>
  <si>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</si>
  <si>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</si>
  <si>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</si>
  <si>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</si>
  <si>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</si>
  <si>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</si>
  <si>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</si>
  <si>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</si>
  <si>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</si>
  <si>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</si>
  <si>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</si>
  <si>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</si>
  <si>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</si>
  <si>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</si>
  <si>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</si>
  <si>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</si>
  <si>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</si>
  <si>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</si>
  <si>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</si>
  <si>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</si>
  <si>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</si>
  <si>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</si>
  <si>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</si>
  <si>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</si>
  <si>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</si>
  <si>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</si>
  <si>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</si>
  <si>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</si>
  <si>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</si>
  <si>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</si>
  <si>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</si>
  <si>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</si>
  <si>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</si>
  <si>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</si>
  <si>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</si>
  <si>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</si>
  <si>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</si>
  <si>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</si>
  <si>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</si>
  <si>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</si>
  <si>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</si>
  <si>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</si>
  <si>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</si>
  <si>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</si>
  <si>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</si>
  <si>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</si>
  <si>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</si>
  <si>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</si>
  <si>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</si>
  <si>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</si>
  <si>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</si>
  <si>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</si>
  <si>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</si>
  <si>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</si>
  <si>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</si>
  <si>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</si>
  <si>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</si>
  <si>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</si>
  <si>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</si>
  <si>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</si>
  <si>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</si>
  <si>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</si>
  <si>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</si>
  <si>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</si>
  <si>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</si>
  <si>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</si>
  <si>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</si>
  <si>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</si>
  <si>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</si>
  <si>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</si>
  <si>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</si>
  <si>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</si>
  <si>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</si>
  <si>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</si>
  <si>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</si>
  <si>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</si>
  <si>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</si>
  <si>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</si>
  <si>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</si>
  <si>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</si>
  <si>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</si>
  <si>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</si>
  <si>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</si>
  <si>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</si>
  <si>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</si>
  <si>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</si>
  <si>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</si>
  <si>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</si>
  <si>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</si>
  <si>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</si>
  <si>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</si>
  <si>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</si>
  <si>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</si>
  <si>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</si>
  <si>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</si>
  <si>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</si>
  <si>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</si>
  <si>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</si>
  <si>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</si>
  <si>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</si>
  <si>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</si>
  <si>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</si>
  <si>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</si>
  <si>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</si>
  <si>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</si>
  <si>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</si>
  <si>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</si>
  <si>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</si>
  <si>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</si>
  <si>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</si>
  <si>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</si>
  <si>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</si>
  <si>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</si>
  <si>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</si>
  <si>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</si>
  <si>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</si>
  <si>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</si>
  <si>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</si>
  <si>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</si>
  <si>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</si>
  <si>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</si>
  <si>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</si>
  <si>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</si>
  <si>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</si>
  <si>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</si>
  <si>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</si>
  <si>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</si>
  <si>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</si>
  <si>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</si>
  <si>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</si>
  <si>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</si>
  <si>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</si>
  <si>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</si>
  <si>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</si>
  <si>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</si>
  <si>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</si>
  <si>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</si>
  <si>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</si>
  <si>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</si>
  <si>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</si>
  <si>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</si>
  <si>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</si>
  <si>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</si>
  <si>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</si>
  <si>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</si>
  <si>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</si>
  <si>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</si>
  <si>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</si>
  <si>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</si>
  <si>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</si>
  <si>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</si>
  <si>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</si>
  <si>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</si>
  <si>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</si>
  <si>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</si>
  <si>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</si>
  <si>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</si>
  <si>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</si>
  <si>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</si>
  <si>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</si>
  <si>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</si>
  <si>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</si>
  <si>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</si>
  <si>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</si>
  <si>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</si>
  <si>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</si>
  <si>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</si>
  <si>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</si>
  <si>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</si>
  <si>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</si>
  <si>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</si>
  <si>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</si>
  <si>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</si>
  <si>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</si>
  <si>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</si>
  <si>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</si>
  <si>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</si>
  <si>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</si>
  <si>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</si>
  <si>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</si>
  <si>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</si>
  <si>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</si>
  <si>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</si>
  <si>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</si>
  <si>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</si>
  <si>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</si>
  <si>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</si>
  <si>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</si>
  <si>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</si>
  <si>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</si>
  <si>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</si>
  <si>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</si>
  <si>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</si>
  <si>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</si>
  <si>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</si>
  <si>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</si>
  <si>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</si>
  <si>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</si>
  <si>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</si>
  <si>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</si>
  <si>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</si>
  <si>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</si>
  <si>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</si>
  <si>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</si>
  <si>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</si>
  <si>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</si>
  <si>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</si>
  <si>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</si>
  <si>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</si>
  <si>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</si>
  <si>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</si>
  <si>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</si>
  <si>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</si>
  <si>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</si>
  <si>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</si>
  <si>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</si>
  <si>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</si>
  <si>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</si>
  <si>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</si>
  <si>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</si>
  <si>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</si>
  <si>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</si>
  <si>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</si>
  <si>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</si>
  <si>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</si>
  <si>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</si>
  <si>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</si>
  <si>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</si>
  <si>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</si>
  <si>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</si>
  <si>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</si>
  <si>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</si>
  <si>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</si>
  <si>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</si>
  <si>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</si>
  <si>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</si>
  <si>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</si>
  <si>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</si>
  <si>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</si>
  <si>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</si>
  <si>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</si>
  <si>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</si>
  <si>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</si>
  <si>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</si>
  <si>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</si>
  <si>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</si>
  <si>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</si>
  <si>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</si>
  <si>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</si>
  <si>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</si>
  <si>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</si>
  <si>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</si>
  <si>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</si>
  <si>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</si>
  <si>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</si>
  <si>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</si>
  <si>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</si>
  <si>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</si>
  <si>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</si>
  <si>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</si>
  <si>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</si>
  <si>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</si>
  <si>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</si>
  <si>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</si>
  <si>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</si>
  <si>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</si>
  <si>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</si>
  <si>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</si>
  <si>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</si>
  <si>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</si>
  <si>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</si>
  <si>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</si>
  <si>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</si>
  <si>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</si>
  <si>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</si>
  <si>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</si>
  <si>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</si>
  <si>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</si>
  <si>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</si>
  <si>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</si>
  <si>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</si>
  <si>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</si>
  <si>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</si>
  <si>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</si>
  <si>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</si>
  <si>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</si>
  <si>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</si>
  <si>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</si>
  <si>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</si>
  <si>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</si>
  <si>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</si>
  <si>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</si>
  <si>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</si>
  <si>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</si>
  <si>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</si>
  <si>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</si>
  <si>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</si>
  <si>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</si>
  <si>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</si>
  <si>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</si>
  <si>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</si>
  <si>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</si>
  <si>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</si>
  <si>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</si>
  <si>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</si>
  <si>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</si>
  <si>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</si>
  <si>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</si>
  <si>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</si>
  <si>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</si>
  <si>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</si>
  <si>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</si>
  <si>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</si>
  <si>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</si>
  <si>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</si>
  <si>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</si>
  <si>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</si>
  <si>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</si>
  <si>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</si>
  <si>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</si>
  <si>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</si>
  <si>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</si>
  <si>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</si>
  <si>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</si>
  <si>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</si>
  <si>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</si>
  <si>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</si>
  <si>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</si>
  <si>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</si>
  <si>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</si>
  <si>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</si>
  <si>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</si>
  <si>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</si>
  <si>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</si>
  <si>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</si>
  <si>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</si>
  <si>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</si>
  <si>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</si>
  <si>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</si>
  <si>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</si>
  <si>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</si>
  <si>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</si>
  <si>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</si>
  <si>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</si>
  <si>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</si>
  <si>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</si>
  <si>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</si>
  <si>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</si>
  <si>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</si>
  <si>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</si>
  <si>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</si>
  <si>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</si>
  <si>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</si>
  <si>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</si>
  <si>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</si>
  <si>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</si>
  <si>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</si>
  <si>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</si>
  <si>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</si>
  <si>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</si>
  <si>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</si>
  <si>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</si>
  <si>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</si>
  <si>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</si>
  <si>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</si>
  <si>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</si>
  <si>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</si>
  <si>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</si>
  <si>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</si>
  <si>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</si>
  <si>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</si>
  <si>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</si>
  <si>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</si>
  <si>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</si>
  <si>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</si>
  <si>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</si>
  <si>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</si>
  <si>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</si>
  <si>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</si>
  <si>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</si>
  <si>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</si>
  <si>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</si>
  <si>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</si>
  <si>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</si>
  <si>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</si>
  <si>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</si>
  <si>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</si>
  <si>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</si>
  <si>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</si>
  <si>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</si>
  <si>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</si>
  <si>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</si>
  <si>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</si>
  <si>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</si>
  <si>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</si>
  <si>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</si>
  <si>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</si>
  <si>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</si>
  <si>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</si>
  <si>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</si>
  <si>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</si>
  <si>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</si>
  <si>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</si>
  <si>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</si>
  <si>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</si>
  <si>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</si>
  <si>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</si>
  <si>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</si>
  <si>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</si>
  <si>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</si>
  <si>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</si>
  <si>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</si>
  <si>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</si>
  <si>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</si>
  <si>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</si>
  <si>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</si>
  <si>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</si>
  <si>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</si>
  <si>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</si>
  <si>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</si>
  <si>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</si>
  <si>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</si>
  <si>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</si>
  <si>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</si>
  <si>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</si>
  <si>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</si>
  <si>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</si>
  <si>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</si>
  <si>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</si>
  <si>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</si>
  <si>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</si>
  <si>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</si>
  <si>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</si>
  <si>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</si>
  <si>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</si>
  <si>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</si>
  <si>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</si>
  <si>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</si>
  <si>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</si>
  <si>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</si>
  <si>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</si>
  <si>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</si>
  <si>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</si>
  <si>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</si>
  <si>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</si>
  <si>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</si>
  <si>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</si>
  <si>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</si>
  <si>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</si>
  <si>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</si>
  <si>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</si>
  <si>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</si>
  <si>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</si>
  <si>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</si>
  <si>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</si>
  <si>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</si>
  <si>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</si>
  <si>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</si>
  <si>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</si>
  <si>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</si>
  <si>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</si>
  <si>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</si>
  <si>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</si>
  <si>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</si>
  <si>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</si>
  <si>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</si>
  <si>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</si>
  <si>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</si>
  <si>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</si>
  <si>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</si>
  <si>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</si>
  <si>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</si>
  <si>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</si>
  <si>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</si>
  <si>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</si>
  <si>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</si>
  <si>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</si>
  <si>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</si>
  <si>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</si>
  <si>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</si>
  <si>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</si>
  <si>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</si>
  <si>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</si>
  <si>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</si>
  <si>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</si>
  <si>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</si>
  <si>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</si>
  <si>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</si>
  <si>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</si>
  <si>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</si>
  <si>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</si>
  <si>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</si>
  <si>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</si>
  <si>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</si>
  <si>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</si>
  <si>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</si>
  <si>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</si>
  <si>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</si>
  <si>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</si>
  <si>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</si>
  <si>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</si>
  <si>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</si>
  <si>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</si>
  <si>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</si>
  <si>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</si>
  <si>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</si>
  <si>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</si>
  <si>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</si>
  <si>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</si>
  <si>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</si>
  <si>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</si>
  <si>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</si>
  <si>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</si>
  <si>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</si>
  <si>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</si>
  <si>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</si>
  <si>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</si>
  <si>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</si>
  <si>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</si>
  <si>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</si>
  <si>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</si>
  <si>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</si>
  <si>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</si>
  <si>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</si>
  <si>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</si>
  <si>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</si>
  <si>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</si>
  <si>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</si>
  <si>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</si>
  <si>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</si>
  <si>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</si>
  <si>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</si>
  <si>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</si>
  <si>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</si>
  <si>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</si>
  <si>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</si>
  <si>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</si>
  <si>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</si>
  <si>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</si>
  <si>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</si>
  <si>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</si>
  <si>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</si>
  <si>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</si>
  <si>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</si>
  <si>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</si>
  <si>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</si>
  <si>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</si>
  <si>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</si>
  <si>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</si>
  <si>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</si>
  <si>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</si>
  <si>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</si>
  <si>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</si>
  <si>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</si>
  <si>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</si>
  <si>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</si>
  <si>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</si>
  <si>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</si>
  <si>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</si>
  <si>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</si>
  <si>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</si>
  <si>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</si>
  <si>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</si>
  <si>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</si>
  <si>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</si>
  <si>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</si>
  <si>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</si>
  <si>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</si>
  <si>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</si>
  <si>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</si>
  <si>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</si>
  <si>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</si>
  <si>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</si>
  <si>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</si>
  <si>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</si>
  <si>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</si>
  <si>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</si>
  <si>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</si>
  <si>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</si>
  <si>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</si>
  <si>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</si>
  <si>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</si>
  <si>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</si>
  <si>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</si>
  <si>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</si>
  <si>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</si>
  <si>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</si>
  <si>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</si>
  <si>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</si>
  <si>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</si>
  <si>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</si>
  <si>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</si>
  <si>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</si>
  <si>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</si>
  <si>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</si>
  <si>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</si>
  <si>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</si>
  <si>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</si>
  <si>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</si>
  <si>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</si>
  <si>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</si>
  <si>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</si>
  <si>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</si>
  <si>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</si>
  <si>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</si>
  <si>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</si>
  <si>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</si>
  <si>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</si>
  <si>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</si>
  <si>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</si>
  <si>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</si>
  <si>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</si>
  <si>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</si>
  <si>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</si>
  <si>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</si>
  <si>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</si>
  <si>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</si>
  <si>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</si>
  <si>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</si>
  <si>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</si>
  <si>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</si>
  <si>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</si>
  <si>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</si>
  <si>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</si>
  <si>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</si>
  <si>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</si>
  <si>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</si>
  <si>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</si>
  <si>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</si>
  <si>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</si>
  <si>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</si>
  <si>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</si>
  <si>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</si>
  <si>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</si>
  <si>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</si>
  <si>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</si>
  <si>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</si>
  <si>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</si>
  <si>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</si>
  <si>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</si>
  <si>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</si>
  <si>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</si>
  <si>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</si>
  <si>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</si>
  <si>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</si>
  <si>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</si>
  <si>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</si>
  <si>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</si>
  <si>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</si>
  <si>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</si>
  <si>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</si>
  <si>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</si>
  <si>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</si>
  <si>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</si>
  <si>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</si>
  <si>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</si>
  <si>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</si>
  <si>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</si>
  <si>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</si>
  <si>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</si>
  <si>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</si>
  <si>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</si>
  <si>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</si>
  <si>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</si>
  <si>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</si>
  <si>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</si>
  <si>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</si>
  <si>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</si>
  <si>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</si>
  <si>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</si>
  <si>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</si>
  <si>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</si>
  <si>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</si>
  <si>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</si>
  <si>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</si>
  <si>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</si>
  <si>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</si>
  <si>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</si>
  <si>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</si>
  <si>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</si>
  <si>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</si>
  <si>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</si>
  <si>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</si>
  <si>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</si>
  <si>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</si>
  <si>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</si>
  <si>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</si>
  <si>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</si>
  <si>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</si>
  <si>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</si>
  <si>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</si>
  <si>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</si>
  <si>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</si>
  <si>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</si>
  <si>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</si>
  <si>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</si>
  <si>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</si>
  <si>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</si>
  <si>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</si>
  <si>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</si>
  <si>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</si>
  <si>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</si>
  <si>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</si>
  <si>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</si>
  <si>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</si>
  <si>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</si>
  <si>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</si>
  <si>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</si>
  <si>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</si>
  <si>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</si>
  <si>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</si>
  <si>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</si>
  <si>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</si>
  <si>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</si>
  <si>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</si>
  <si>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</si>
  <si>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</si>
  <si>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</si>
  <si>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</si>
  <si>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</si>
  <si>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</si>
  <si>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</si>
  <si>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</si>
  <si>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</si>
  <si>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</si>
  <si>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</si>
  <si>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</si>
  <si>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</si>
  <si>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</si>
  <si>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</si>
  <si>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</si>
  <si>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</si>
  <si>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</si>
  <si>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</si>
  <si>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</si>
  <si>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</si>
  <si>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</si>
  <si>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</si>
  <si>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</si>
  <si>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</si>
  <si>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</si>
  <si>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</si>
  <si>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</si>
  <si>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</si>
  <si>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</si>
  <si>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</si>
  <si>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</si>
  <si>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</si>
  <si>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</si>
  <si>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</si>
  <si>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</si>
  <si>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</si>
  <si>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</si>
  <si>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</si>
  <si>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</si>
  <si>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</si>
  <si>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</si>
  <si>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</si>
  <si>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</si>
  <si>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</si>
  <si>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</si>
  <si>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</si>
  <si>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</si>
  <si>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</si>
  <si>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</si>
  <si>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</si>
  <si>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</si>
  <si>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</si>
  <si>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</si>
  <si>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</si>
  <si>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</si>
  <si>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</si>
  <si>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</si>
  <si>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</si>
  <si>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</si>
  <si>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</si>
  <si>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</si>
  <si>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</si>
  <si>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</si>
  <si>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</si>
  <si>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</si>
  <si>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</si>
  <si>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</si>
  <si>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</si>
  <si>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</si>
  <si>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</si>
  <si>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</si>
  <si>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</si>
  <si>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</si>
  <si>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</si>
  <si>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</si>
  <si>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</si>
  <si>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</si>
  <si>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</si>
  <si>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</si>
  <si>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</si>
  <si>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</si>
  <si>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</si>
  <si>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</si>
  <si>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</si>
  <si>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</si>
  <si>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</si>
  <si>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</si>
  <si>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</si>
  <si>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</si>
  <si>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</si>
  <si>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</si>
  <si>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</si>
  <si>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</si>
  <si>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</si>
  <si>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</si>
  <si>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</si>
  <si>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</si>
  <si>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</si>
  <si>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</si>
  <si>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</si>
  <si>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</si>
  <si>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</si>
  <si>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</si>
  <si>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</si>
  <si>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</si>
  <si>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</si>
  <si>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</si>
  <si>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</si>
  <si>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</si>
  <si>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</si>
  <si>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</si>
  <si>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</si>
  <si>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</si>
  <si>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</si>
  <si>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</si>
  <si>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</si>
  <si>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</si>
  <si>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</si>
  <si>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</si>
  <si>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</si>
  <si>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</si>
  <si>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</si>
  <si>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</si>
  <si>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</si>
  <si>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</si>
  <si>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</si>
  <si>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</si>
  <si>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</si>
  <si>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</si>
  <si>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</si>
  <si>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</si>
  <si>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</si>
  <si>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</si>
  <si>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</si>
  <si>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</si>
  <si>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</si>
  <si>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</si>
  <si>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</si>
  <si>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</si>
  <si>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</si>
  <si>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</si>
  <si>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</si>
  <si>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</si>
  <si>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</si>
  <si>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</si>
  <si>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</si>
  <si>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</si>
  <si>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</si>
  <si>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</si>
  <si>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</si>
  <si>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</si>
  <si>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</si>
  <si>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</si>
  <si>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</si>
  <si>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</si>
  <si>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</si>
  <si>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</si>
  <si>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</si>
  <si>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</si>
  <si>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</si>
  <si>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</si>
  <si>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</si>
  <si>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</si>
  <si>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</si>
  <si>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</si>
  <si>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</si>
  <si>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</si>
  <si>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</si>
  <si>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</si>
  <si>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</si>
  <si>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</si>
  <si>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</si>
  <si>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</si>
  <si>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</si>
  <si>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</si>
  <si>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</si>
  <si>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</si>
  <si>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</si>
  <si>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</si>
  <si>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</si>
  <si>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</si>
  <si>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</si>
  <si>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</si>
  <si>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</si>
  <si>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</si>
  <si>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</si>
  <si>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</si>
  <si>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</si>
  <si>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</si>
  <si>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</si>
  <si>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</si>
  <si>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</si>
  <si>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</si>
  <si>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</si>
  <si>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</si>
  <si>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</si>
  <si>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</si>
  <si>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</si>
  <si>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</si>
  <si>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</si>
  <si>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</si>
  <si>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</si>
  <si>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</si>
  <si>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</si>
  <si>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</si>
  <si>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</si>
  <si>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</si>
  <si>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</si>
  <si>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</si>
  <si>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</si>
  <si>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</si>
  <si>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</si>
  <si>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</si>
  <si>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</si>
  <si>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</si>
  <si>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</si>
  <si>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</si>
  <si>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</si>
  <si>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</si>
  <si>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</si>
  <si>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</si>
  <si>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</si>
  <si>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</si>
  <si>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</si>
  <si>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</si>
  <si>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</si>
  <si>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</si>
  <si>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</si>
  <si>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</si>
  <si>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</si>
  <si>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</si>
  <si>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</si>
  <si>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</si>
  <si>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</si>
  <si>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</si>
  <si>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</si>
  <si>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</si>
  <si>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</si>
  <si>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</si>
  <si>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</si>
  <si>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</si>
  <si>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</si>
  <si>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</si>
  <si>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</si>
  <si>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</si>
  <si>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</si>
  <si>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</si>
  <si>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</si>
  <si>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</si>
  <si>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</si>
  <si>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</si>
  <si>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</si>
  <si>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</si>
  <si>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</si>
  <si>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</si>
  <si>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</si>
  <si>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</si>
  <si>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</si>
  <si>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</si>
  <si>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</si>
  <si>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</si>
  <si>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</si>
  <si>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</si>
  <si>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</si>
  <si>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</si>
  <si>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</si>
  <si>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</si>
  <si>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</si>
  <si>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</si>
  <si>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</si>
  <si>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</si>
  <si>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</si>
  <si>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</si>
  <si>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</si>
  <si>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</si>
  <si>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</si>
  <si>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</si>
  <si>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</si>
  <si>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</si>
  <si>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</si>
  <si>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</si>
  <si>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</si>
  <si>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</si>
  <si>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</si>
  <si>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</si>
  <si>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</si>
  <si>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</si>
  <si>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</si>
  <si>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</si>
  <si>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</si>
  <si>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</si>
  <si>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</si>
  <si>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</si>
  <si>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</si>
  <si>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</si>
  <si>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</si>
  <si>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</si>
  <si>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</si>
  <si>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</si>
  <si>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</si>
  <si>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</si>
  <si>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</si>
  <si>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</si>
  <si>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</si>
  <si>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</si>
  <si>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</si>
  <si>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</si>
  <si>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</si>
  <si>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</si>
  <si>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</si>
  <si>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</si>
  <si>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</si>
  <si>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</si>
  <si>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</si>
  <si>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</si>
  <si>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</si>
  <si>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</si>
  <si>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</si>
  <si>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</si>
  <si>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</si>
  <si>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</si>
  <si>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</si>
  <si>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</si>
  <si>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</si>
  <si>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</si>
  <si>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</si>
  <si>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</si>
  <si>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</si>
  <si>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</si>
  <si>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</si>
  <si>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</si>
  <si>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</si>
  <si>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</si>
  <si>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</si>
  <si>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</si>
  <si>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</si>
  <si>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</si>
  <si>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</si>
  <si>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</si>
  <si>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</si>
  <si>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</si>
  <si>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</si>
  <si>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</si>
  <si>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</si>
  <si>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</si>
  <si>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</si>
  <si>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</si>
  <si>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</si>
  <si>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</si>
  <si>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</si>
  <si>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</si>
  <si>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</si>
  <si>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</si>
  <si>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</si>
  <si>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</si>
  <si>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</si>
  <si>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</si>
  <si>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</si>
  <si>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</si>
  <si>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</si>
  <si>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</si>
  <si>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</si>
  <si>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</si>
  <si>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</si>
  <si>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</si>
  <si>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</si>
  <si>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</si>
  <si>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</si>
  <si>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</si>
  <si>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</si>
  <si>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</si>
  <si>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</si>
  <si>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</si>
  <si>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</si>
  <si>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</si>
  <si>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</si>
  <si>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</si>
  <si>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</si>
  <si>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</si>
  <si>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</si>
  <si>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</si>
  <si>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</si>
  <si>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</si>
  <si>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</si>
  <si>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</si>
  <si>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</si>
  <si>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</si>
  <si>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</si>
  <si>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</si>
  <si>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</si>
  <si>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</si>
  <si>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</si>
  <si>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</si>
  <si>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</si>
  <si>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</si>
  <si>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</si>
  <si>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</si>
  <si>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</si>
  <si>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</si>
  <si>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</si>
  <si>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</si>
  <si>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</si>
  <si>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</si>
  <si>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</si>
  <si>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</si>
  <si>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</si>
  <si>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</si>
  <si>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</si>
  <si>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</si>
  <si>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</si>
  <si>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</si>
  <si>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</si>
  <si>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</si>
  <si>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</si>
  <si>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</si>
  <si>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</si>
  <si>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</si>
  <si>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</si>
  <si>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</si>
  <si>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</si>
  <si>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</si>
  <si>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</si>
  <si>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</si>
  <si>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</si>
  <si>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</si>
  <si>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</si>
  <si>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</si>
  <si>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</si>
  <si>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</si>
  <si>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</si>
  <si>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</si>
  <si>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</si>
  <si>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</si>
  <si>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</si>
  <si>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</si>
  <si>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</si>
  <si>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</si>
  <si>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</si>
  <si>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</si>
  <si>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</si>
  <si>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</si>
  <si>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</si>
  <si>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</si>
  <si>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</si>
  <si>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</si>
  <si>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</si>
  <si>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</si>
  <si>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</si>
  <si>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</si>
  <si>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</si>
  <si>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</si>
  <si>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</si>
  <si>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</si>
  <si>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</si>
  <si>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</si>
  <si>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</si>
  <si>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</si>
  <si>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</si>
  <si>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</si>
  <si>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</si>
  <si>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</si>
  <si>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</si>
  <si>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</si>
  <si>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</si>
  <si>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</si>
  <si>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</si>
  <si>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</si>
  <si>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</si>
  <si>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</si>
  <si>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</si>
  <si>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</si>
  <si>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</si>
  <si>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</si>
  <si>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</si>
  <si>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</si>
  <si>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</si>
  <si>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</si>
  <si>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</si>
  <si>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</si>
  <si>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</si>
  <si>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</si>
  <si>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</si>
  <si>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</si>
  <si>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</si>
  <si>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</si>
  <si>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</si>
  <si>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</si>
  <si>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</si>
  <si>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</si>
  <si>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</si>
  <si>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</si>
  <si>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</si>
  <si>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</si>
  <si>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</si>
  <si>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</si>
  <si>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</si>
  <si>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</si>
  <si>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</si>
  <si>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</si>
  <si>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</si>
  <si>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</si>
  <si>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</si>
  <si>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</si>
  <si>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</si>
  <si>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</si>
  <si>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</si>
  <si>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</si>
  <si>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</si>
  <si>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</si>
  <si>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</si>
  <si>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</si>
  <si>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</si>
  <si>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</si>
  <si>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</si>
  <si>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</si>
  <si>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</si>
  <si>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</si>
  <si>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</si>
  <si>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</si>
  <si>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</si>
  <si>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</si>
  <si>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</si>
  <si>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</si>
  <si>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</si>
  <si>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</si>
  <si>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</si>
  <si>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</si>
  <si>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</si>
  <si>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</si>
  <si>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</si>
  <si>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</si>
  <si>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</si>
  <si>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</si>
  <si>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</si>
  <si>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</si>
  <si>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</si>
  <si>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</si>
  <si>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</si>
  <si>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</si>
  <si>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</si>
  <si>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</si>
  <si>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</si>
  <si>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</si>
  <si>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</si>
  <si>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</si>
  <si>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</si>
  <si>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</si>
  <si>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</si>
  <si>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</si>
  <si>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</si>
  <si>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</si>
  <si>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</si>
  <si>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</si>
  <si>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</si>
  <si>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</si>
  <si>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</si>
  <si>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</si>
  <si>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</si>
  <si>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</si>
  <si>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</si>
  <si>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</si>
  <si>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</si>
  <si>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</si>
  <si>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</si>
  <si>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</si>
  <si>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</si>
  <si>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</si>
  <si>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</si>
  <si>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</si>
  <si>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</si>
  <si>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</si>
  <si>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</si>
  <si>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</si>
  <si>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</si>
  <si>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</si>
  <si>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</si>
  <si>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</si>
  <si>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</si>
  <si>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</si>
  <si>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</si>
  <si>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</si>
  <si>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</si>
  <si>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</si>
  <si>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</si>
  <si>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</si>
  <si>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</si>
  <si>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</si>
  <si>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</si>
  <si>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</si>
  <si>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</si>
  <si>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</si>
  <si>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</si>
  <si>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</si>
  <si>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</si>
  <si>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</si>
  <si>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</si>
  <si>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</si>
  <si>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</si>
  <si>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</si>
  <si>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</si>
  <si>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</si>
  <si>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</si>
  <si>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</si>
  <si>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</si>
  <si>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</si>
  <si>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</si>
  <si>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</si>
  <si>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</si>
  <si>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</si>
  <si>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</si>
  <si>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</si>
  <si>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</si>
  <si>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</si>
  <si>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</si>
  <si>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</si>
  <si>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</si>
  <si>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</si>
  <si>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</si>
  <si>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</si>
  <si>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</si>
  <si>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</si>
  <si>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</si>
  <si>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</si>
  <si>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</si>
  <si>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</si>
  <si>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</si>
  <si>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</si>
  <si>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</si>
  <si>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</si>
  <si>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</si>
  <si>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</si>
  <si>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</si>
  <si>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</si>
  <si>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</si>
  <si>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</si>
  <si>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</si>
  <si>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</si>
  <si>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</si>
  <si>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</si>
  <si>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</si>
  <si>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</si>
  <si>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</si>
  <si>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</si>
  <si>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</si>
  <si>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</si>
  <si>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</si>
  <si>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</si>
  <si>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</si>
  <si>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</si>
  <si>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</si>
  <si>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</si>
  <si>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</si>
  <si>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</si>
  <si>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</si>
  <si>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</si>
  <si>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</si>
  <si>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</si>
  <si>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</si>
  <si>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</si>
  <si>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</si>
  <si>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</si>
  <si>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</si>
  <si>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</si>
  <si>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</si>
  <si>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</si>
  <si>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</si>
  <si>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</si>
  <si>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</si>
  <si>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</si>
  <si>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</si>
  <si>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</si>
  <si>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</si>
  <si>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</si>
  <si>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</si>
  <si>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</si>
  <si>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</si>
  <si>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</si>
  <si>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</si>
  <si>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</si>
  <si>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</si>
  <si>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</si>
  <si>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</si>
  <si>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</si>
  <si>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</si>
  <si>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</si>
  <si>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</si>
  <si>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</si>
  <si>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</si>
  <si>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</si>
  <si>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</si>
  <si>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</si>
  <si>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</si>
  <si>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</si>
  <si>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</si>
  <si>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</si>
  <si>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</si>
  <si>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</si>
  <si>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</si>
  <si>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</si>
  <si>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</si>
  <si>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</si>
  <si>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</si>
  <si>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</si>
  <si>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</si>
  <si>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</si>
  <si>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</si>
  <si>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</si>
  <si>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</si>
  <si>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</si>
  <si>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</si>
  <si>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</si>
  <si>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</si>
  <si>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</si>
  <si>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</si>
  <si>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</si>
  <si>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</si>
  <si>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</si>
  <si>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</si>
  <si>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</si>
  <si>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</si>
  <si>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</si>
  <si>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</si>
  <si>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</si>
  <si>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</si>
  <si>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</si>
  <si>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</si>
  <si>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</si>
  <si>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</si>
  <si>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</si>
  <si>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</si>
  <si>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</si>
  <si>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</si>
  <si>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</si>
  <si>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</si>
  <si>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</si>
  <si>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</si>
  <si>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</si>
  <si>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</si>
  <si>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</si>
  <si>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</si>
  <si>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</si>
  <si>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</si>
  <si>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</si>
  <si>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</si>
  <si>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</si>
  <si>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</si>
  <si>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</si>
  <si>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</si>
  <si>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</si>
  <si>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</si>
  <si>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</si>
  <si>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</si>
  <si>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</si>
  <si>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</si>
  <si>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</si>
  <si>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</si>
  <si>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</si>
  <si>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</si>
  <si>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</si>
  <si>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</si>
  <si>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</si>
  <si>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</si>
  <si>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</si>
  <si>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</si>
  <si>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</si>
  <si>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</si>
  <si>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</si>
  <si>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</si>
  <si>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</si>
  <si>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</si>
  <si>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</si>
  <si>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</si>
  <si>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</si>
  <si>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</si>
  <si>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</si>
  <si>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</si>
  <si>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</si>
  <si>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</si>
  <si>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</si>
  <si>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</si>
  <si>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</si>
  <si>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</si>
  <si>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</si>
  <si>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</si>
  <si>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</si>
  <si>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</si>
  <si>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</si>
  <si>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</si>
  <si>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</si>
  <si>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</si>
  <si>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</si>
  <si>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</si>
  <si>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</si>
  <si>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</si>
  <si>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</si>
  <si>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</si>
  <si>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</si>
  <si>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</si>
  <si>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</si>
  <si>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</si>
  <si>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</si>
  <si>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</si>
  <si>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</si>
  <si>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</si>
  <si>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</si>
  <si>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</si>
  <si>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</si>
  <si>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</si>
  <si>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</si>
  <si>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</si>
  <si>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</si>
  <si>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</si>
  <si>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</si>
  <si>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</si>
  <si>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</si>
  <si>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</si>
  <si>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</si>
  <si>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</si>
  <si>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</si>
  <si>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</si>
  <si>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</si>
  <si>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</si>
  <si>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</si>
  <si>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</si>
  <si>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</si>
  <si>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</si>
  <si>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</si>
  <si>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</si>
  <si>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</si>
  <si>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</si>
  <si>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</si>
  <si>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</si>
  <si>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</si>
  <si>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</si>
  <si>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</si>
  <si>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</si>
  <si>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</si>
  <si>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</si>
  <si>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</si>
  <si>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</si>
  <si>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</si>
  <si>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</si>
  <si>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</si>
  <si>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</si>
  <si>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</si>
  <si>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</si>
  <si>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</si>
  <si>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</si>
  <si>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</si>
  <si>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</si>
  <si>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</si>
  <si>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</si>
  <si>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</si>
  <si>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</si>
  <si>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</si>
  <si>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</si>
  <si>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</si>
  <si>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</si>
  <si>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</si>
  <si>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</si>
  <si>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</si>
  <si>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</si>
  <si>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</si>
  <si>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</si>
  <si>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</si>
  <si>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</si>
  <si>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</si>
  <si>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</si>
  <si>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</si>
  <si>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</si>
  <si>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</si>
  <si>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</si>
  <si>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</si>
  <si>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</si>
  <si>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</si>
  <si>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</si>
  <si>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</si>
  <si>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</si>
  <si>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</si>
  <si>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</si>
  <si>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</si>
  <si>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</si>
  <si>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</si>
  <si>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</si>
  <si>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</si>
  <si>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</si>
  <si>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</si>
  <si>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</si>
  <si>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</si>
  <si>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</si>
  <si>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</si>
  <si>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</si>
  <si>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</si>
  <si>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</si>
  <si>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</si>
  <si>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</si>
  <si>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</si>
  <si>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</si>
  <si>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</si>
  <si>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</si>
  <si>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</si>
  <si>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</si>
  <si>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</si>
  <si>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</si>
  <si>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</si>
  <si>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</si>
  <si>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</si>
  <si>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</si>
  <si>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</si>
  <si>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</si>
  <si>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</si>
  <si>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</si>
  <si>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</si>
  <si>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</si>
  <si>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</si>
  <si>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</si>
  <si>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</si>
  <si>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</si>
  <si>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</si>
  <si>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</si>
  <si>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</si>
  <si>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</si>
  <si>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</si>
  <si>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</si>
  <si>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</si>
  <si>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</si>
  <si>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</si>
  <si>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</si>
  <si>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</si>
  <si>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</si>
  <si>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</si>
  <si>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</si>
  <si>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</si>
  <si>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</si>
  <si>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</si>
  <si>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</si>
  <si>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</si>
  <si>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</si>
  <si>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</si>
  <si>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</si>
  <si>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</si>
  <si>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</si>
  <si>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</si>
  <si>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</si>
  <si>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</si>
  <si>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</si>
  <si>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</si>
  <si>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</si>
  <si>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</si>
  <si>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</si>
  <si>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</si>
  <si>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</si>
  <si>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</si>
  <si>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</si>
  <si>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</si>
  <si>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</si>
  <si>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</si>
  <si>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</si>
  <si>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</si>
  <si>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</si>
  <si>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</si>
  <si>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</si>
  <si>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</si>
  <si>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</si>
  <si>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</si>
  <si>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</si>
  <si>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</si>
  <si>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</si>
  <si>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</si>
  <si>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</si>
  <si>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</si>
  <si>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</si>
  <si>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</si>
  <si>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</si>
  <si>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</si>
  <si>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</si>
  <si>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</si>
  <si>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</si>
  <si>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</si>
  <si>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</si>
  <si>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</si>
  <si>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</si>
  <si>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</si>
  <si>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</si>
  <si>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</si>
  <si>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</si>
  <si>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</si>
  <si>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</si>
  <si>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</si>
  <si>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</si>
  <si>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</si>
  <si>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</si>
  <si>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</si>
  <si>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</si>
  <si>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</si>
  <si>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</si>
  <si>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</si>
  <si>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</si>
  <si>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</si>
  <si>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</si>
  <si>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</si>
  <si>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</si>
  <si>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</si>
  <si>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</si>
  <si>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</si>
  <si>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</si>
  <si>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</si>
  <si>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</si>
  <si>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</si>
  <si>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</si>
  <si>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</si>
  <si>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</si>
  <si>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</si>
  <si>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</si>
  <si>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</si>
  <si>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</si>
  <si>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</si>
  <si>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</si>
  <si>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</si>
  <si>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</si>
  <si>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</si>
  <si>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</si>
  <si>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</si>
  <si>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</si>
  <si>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</si>
  <si>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</si>
  <si>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</si>
  <si>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</si>
  <si>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</si>
  <si>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</si>
  <si>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</si>
  <si>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</si>
  <si>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</si>
  <si>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</si>
  <si>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</si>
  <si>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</si>
  <si>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</si>
  <si>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</si>
  <si>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</si>
  <si>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</si>
  <si>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</si>
  <si>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</si>
  <si>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</si>
  <si>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</si>
  <si>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</si>
  <si>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</si>
  <si>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</si>
  <si>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</si>
  <si>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</si>
  <si>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</si>
  <si>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</si>
  <si>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</si>
  <si>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</si>
  <si>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</si>
  <si>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</si>
  <si>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</si>
  <si>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</si>
  <si>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</si>
  <si>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</si>
  <si>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</si>
  <si>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</si>
  <si>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</si>
  <si>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</si>
  <si>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</si>
  <si>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</si>
  <si>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</si>
  <si>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</si>
  <si>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</si>
  <si>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</si>
  <si>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</si>
  <si>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</si>
  <si>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</si>
  <si>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</si>
  <si>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</si>
  <si>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</si>
  <si>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</si>
  <si>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</si>
  <si>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</si>
  <si>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</si>
  <si>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</si>
  <si>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</si>
  <si>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</si>
  <si>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</si>
  <si>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</si>
  <si>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</si>
  <si>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</si>
  <si>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</si>
  <si>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</si>
  <si>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</si>
  <si>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</si>
  <si>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</si>
  <si>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</si>
  <si>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</si>
  <si>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</si>
  <si>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</si>
  <si>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</si>
  <si>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</si>
  <si>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</si>
  <si>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</si>
  <si>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</si>
  <si>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</si>
  <si>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</si>
  <si>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</si>
  <si>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</si>
  <si>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</si>
  <si>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</si>
  <si>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</si>
  <si>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</si>
  <si>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</si>
  <si>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</si>
  <si>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</si>
  <si>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</si>
  <si>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</si>
  <si>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</si>
  <si>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</si>
  <si>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</si>
  <si>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</si>
  <si>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</si>
  <si>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</si>
  <si>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</si>
  <si>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</si>
  <si>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</si>
  <si>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</si>
  <si>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</si>
  <si>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</si>
  <si>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</si>
  <si>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</si>
  <si>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</si>
  <si>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</si>
  <si>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</si>
  <si>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</si>
  <si>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</si>
  <si>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</si>
  <si>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</si>
  <si>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</si>
  <si>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</si>
  <si>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</si>
  <si>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</si>
  <si>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</si>
  <si>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</si>
  <si>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</si>
  <si>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</si>
  <si>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</si>
  <si>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</si>
  <si>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</si>
  <si>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</si>
  <si>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</si>
  <si>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</si>
  <si>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</si>
  <si>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</si>
  <si>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</si>
  <si>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</si>
  <si>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</si>
  <si>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</si>
  <si>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</si>
  <si>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</si>
  <si>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</si>
  <si>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</si>
  <si>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</si>
  <si>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</si>
  <si>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</si>
  <si>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</si>
  <si>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</si>
  <si>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</si>
  <si>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</si>
  <si>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</si>
  <si>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</si>
  <si>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</si>
  <si>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</si>
  <si>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</si>
  <si>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</si>
  <si>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</si>
  <si>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</si>
  <si>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</si>
  <si>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</si>
  <si>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</si>
  <si>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</si>
  <si>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</si>
  <si>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</si>
  <si>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</si>
  <si>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</si>
  <si>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</si>
  <si>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</si>
  <si>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</si>
  <si>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</si>
  <si>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</si>
  <si>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</si>
  <si>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</si>
  <si>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</si>
  <si>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</si>
  <si>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</si>
  <si>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</si>
  <si>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</si>
  <si>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</si>
  <si>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</si>
  <si>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</si>
  <si>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</si>
  <si>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</si>
  <si>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</si>
  <si>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</si>
  <si>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</si>
  <si>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</si>
  <si>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</si>
  <si>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</si>
  <si>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</si>
  <si>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</si>
  <si>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</si>
  <si>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</si>
  <si>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</si>
  <si>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</si>
  <si>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</si>
  <si>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</si>
  <si>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</si>
  <si>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</si>
  <si>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</si>
  <si>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</si>
  <si>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</si>
  <si>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</si>
  <si>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</si>
  <si>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</si>
  <si>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</si>
  <si>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</si>
  <si>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</si>
  <si>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</si>
  <si>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</si>
  <si>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</si>
  <si>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</si>
  <si>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</si>
  <si>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</si>
  <si>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</si>
  <si>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</si>
  <si>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</si>
  <si>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</si>
  <si>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</si>
  <si>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</si>
  <si>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</si>
  <si>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</si>
  <si>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</si>
  <si>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</si>
  <si>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</si>
  <si>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</si>
  <si>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</si>
  <si>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</si>
  <si>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</si>
  <si>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</si>
  <si>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</si>
  <si>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</si>
  <si>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</si>
  <si>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</si>
  <si>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</si>
  <si>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</si>
  <si>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</si>
  <si>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</si>
  <si>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</si>
  <si>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</si>
  <si>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</si>
  <si>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</si>
  <si>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</si>
  <si>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</si>
  <si>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</si>
  <si>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</si>
  <si>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</si>
  <si>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</si>
  <si>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</si>
  <si>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</si>
  <si>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</si>
  <si>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</si>
  <si>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</si>
  <si>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</si>
  <si>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</si>
  <si>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</si>
  <si>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</si>
  <si>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</si>
  <si>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</si>
  <si>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</si>
  <si>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</si>
  <si>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</si>
  <si>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</si>
  <si>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</si>
  <si>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</si>
  <si>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</si>
  <si>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</si>
  <si>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</si>
  <si>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</si>
  <si>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</si>
  <si>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</si>
  <si>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</si>
  <si>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</si>
  <si>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</si>
  <si>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</si>
  <si>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</si>
  <si>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</si>
  <si>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</si>
  <si>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</si>
  <si>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</si>
  <si>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</si>
  <si>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</si>
  <si>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</si>
  <si>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</si>
  <si>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</si>
  <si>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</si>
  <si>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</si>
  <si>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</si>
  <si>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</si>
  <si>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</si>
  <si>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</si>
  <si>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</si>
  <si>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</si>
  <si>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</si>
  <si>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</si>
  <si>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</si>
  <si>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</si>
  <si>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</si>
  <si>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</si>
  <si>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</si>
  <si>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</si>
  <si>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</si>
  <si>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</si>
  <si>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</si>
  <si>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</si>
  <si>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</si>
  <si>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</si>
  <si>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</si>
  <si>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</si>
  <si>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</si>
  <si>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</si>
  <si>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</si>
  <si>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</si>
  <si>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</si>
  <si>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</si>
  <si>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</si>
  <si>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</si>
  <si>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</si>
  <si>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</si>
  <si>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</si>
  <si>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</si>
  <si>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</si>
  <si>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</si>
  <si>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</si>
  <si>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</si>
  <si>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</si>
  <si>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</si>
  <si>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</si>
  <si>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</si>
  <si>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</si>
  <si>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</si>
  <si>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</si>
  <si>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</si>
  <si>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</si>
  <si>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</si>
  <si>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</si>
  <si>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</si>
  <si>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</si>
  <si>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</si>
  <si>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</si>
  <si>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</si>
  <si>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</si>
  <si>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</si>
  <si>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</si>
  <si>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</si>
  <si>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</si>
  <si>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</si>
  <si>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</si>
  <si>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</si>
  <si>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</si>
  <si>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</si>
  <si>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</si>
  <si>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</si>
  <si>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</si>
  <si>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</si>
  <si>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</si>
  <si>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</si>
  <si>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</si>
  <si>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</si>
  <si>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</si>
  <si>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</si>
  <si>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</si>
  <si>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</si>
  <si>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</si>
  <si>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</si>
  <si>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</si>
  <si>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</si>
  <si>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</si>
  <si>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</si>
  <si>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</si>
  <si>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</si>
  <si>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</si>
  <si>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</si>
  <si>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</si>
  <si>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</si>
  <si>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</si>
  <si>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</si>
  <si>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</si>
  <si>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</si>
  <si>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</si>
  <si>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</si>
  <si>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</si>
  <si>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</si>
  <si>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</si>
  <si>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</si>
  <si>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</si>
  <si>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</si>
  <si>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</si>
  <si>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</si>
  <si>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</si>
  <si>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</si>
  <si>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</si>
  <si>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</si>
  <si>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</si>
  <si>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</si>
  <si>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</si>
  <si>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</si>
  <si>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</si>
  <si>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</si>
  <si>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</si>
  <si>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</si>
  <si>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</si>
  <si>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</si>
  <si>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</si>
  <si>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</si>
  <si>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</si>
  <si>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</si>
  <si>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</si>
  <si>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</si>
  <si>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</si>
  <si>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</si>
  <si>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</si>
  <si>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</si>
  <si>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</si>
  <si>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</si>
  <si>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</si>
  <si>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</si>
  <si>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</si>
  <si>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</si>
  <si>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</si>
  <si>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</si>
  <si>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</si>
  <si>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</si>
  <si>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</si>
  <si>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</si>
  <si>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</si>
  <si>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</si>
  <si>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</si>
  <si>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</si>
  <si>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</si>
  <si>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</si>
  <si>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</si>
  <si>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</si>
  <si>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</si>
  <si>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</si>
  <si>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</si>
  <si>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</si>
  <si>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</si>
  <si>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</si>
  <si>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</si>
  <si>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</si>
  <si>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</si>
  <si>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</si>
  <si>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</si>
  <si>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</si>
  <si>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</si>
  <si>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</si>
  <si>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</si>
  <si>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</si>
  <si>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</si>
  <si>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</si>
  <si>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</si>
  <si>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</si>
  <si>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</si>
  <si>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</si>
  <si>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</si>
  <si>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</si>
  <si>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</si>
  <si>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</si>
  <si>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</si>
  <si>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</si>
  <si>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</si>
  <si>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</si>
  <si>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</si>
  <si>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</si>
  <si>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</si>
  <si>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</si>
  <si>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</si>
  <si>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</si>
  <si>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</si>
  <si>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</si>
  <si>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</si>
  <si>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</si>
  <si>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</si>
  <si>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</si>
  <si>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</si>
  <si>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</si>
  <si>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</si>
  <si>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</si>
  <si>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</si>
  <si>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</si>
  <si>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</si>
  <si>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</si>
  <si>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</si>
  <si>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</si>
  <si>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</si>
  <si>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</si>
  <si>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</si>
  <si>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</si>
  <si>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</si>
  <si>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</si>
  <si>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</si>
  <si>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</si>
  <si>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</si>
  <si>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</si>
  <si>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</si>
  <si>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</si>
  <si>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</si>
  <si>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</si>
  <si>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</si>
  <si>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</si>
  <si>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</si>
  <si>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</si>
  <si>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</si>
  <si>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</si>
  <si>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</si>
  <si>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</si>
  <si>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</si>
  <si>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</si>
  <si>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</si>
  <si>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</si>
  <si>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</si>
  <si>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</si>
  <si>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</si>
  <si>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</si>
  <si>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</si>
  <si>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</si>
  <si>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</si>
  <si>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</si>
  <si>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</si>
  <si>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</si>
  <si>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</si>
  <si>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</si>
  <si>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</si>
  <si>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</si>
  <si>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</si>
  <si>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</si>
  <si>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</si>
  <si>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</si>
  <si>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</si>
  <si>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</si>
  <si>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</si>
  <si>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</si>
  <si>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</si>
  <si>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</si>
  <si>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</si>
  <si>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</si>
  <si>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</si>
  <si>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</si>
  <si>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</si>
  <si>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</si>
  <si>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</si>
  <si>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</si>
  <si>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</si>
  <si>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</si>
  <si>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</si>
  <si>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</si>
  <si>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</si>
  <si>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</si>
  <si>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</si>
  <si>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</si>
  <si>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</si>
  <si>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</si>
  <si>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</si>
  <si>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</si>
  <si>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</si>
  <si>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</si>
  <si>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</si>
  <si>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</si>
  <si>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</si>
  <si>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</si>
  <si>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</si>
  <si>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</si>
  <si>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</si>
  <si>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</si>
  <si>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</si>
  <si>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</si>
  <si>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</si>
  <si>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</si>
  <si>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</si>
  <si>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</si>
  <si>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</si>
  <si>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</si>
  <si>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</si>
  <si>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</si>
  <si>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</si>
  <si>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</si>
  <si>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</si>
  <si>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</si>
  <si>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</si>
  <si>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</si>
  <si>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</si>
  <si>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</si>
  <si>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</si>
  <si>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</si>
  <si>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</si>
  <si>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</si>
  <si>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</si>
  <si>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</si>
  <si>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</si>
  <si>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</si>
  <si>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</si>
  <si>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</si>
  <si>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</si>
  <si>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</si>
  <si>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</si>
  <si>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</si>
  <si>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</si>
  <si>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</si>
  <si>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</si>
  <si>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</si>
  <si>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</si>
  <si>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</si>
  <si>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</si>
  <si>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</si>
  <si>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</si>
  <si>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</si>
  <si>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</si>
  <si>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</si>
  <si>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</si>
  <si>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</si>
  <si>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</si>
  <si>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</si>
  <si>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</si>
  <si>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</si>
  <si>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</si>
  <si>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</si>
  <si>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</si>
  <si>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</si>
  <si>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</si>
  <si>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</si>
  <si>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</si>
  <si>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</si>
  <si>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</si>
  <si>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</si>
  <si>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</si>
  <si>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</si>
  <si>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</si>
  <si>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</si>
  <si>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</si>
  <si>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</si>
  <si>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</si>
  <si>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</si>
  <si>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</si>
  <si>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</si>
  <si>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</si>
  <si>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</si>
  <si>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</si>
  <si>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</si>
  <si>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</si>
  <si>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</si>
  <si>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</si>
  <si>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</si>
  <si>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</si>
  <si>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</si>
  <si>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</si>
  <si>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</si>
  <si>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</si>
  <si>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</si>
  <si>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</si>
  <si>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</si>
  <si>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</si>
  <si>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</si>
  <si>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</si>
  <si>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</si>
  <si>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</si>
  <si>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</si>
  <si>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</si>
  <si>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</si>
  <si>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</si>
  <si>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</si>
  <si>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</si>
  <si>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</si>
  <si>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</si>
  <si>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</si>
  <si>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</si>
  <si>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</si>
  <si>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</si>
  <si>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</si>
  <si>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</si>
  <si>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</si>
  <si>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</si>
  <si>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</si>
  <si>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</si>
  <si>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</si>
  <si>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</si>
  <si>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</si>
  <si>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</si>
  <si>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</si>
  <si>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</si>
  <si>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</si>
  <si>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</si>
  <si>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</si>
  <si>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</si>
  <si>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</si>
  <si>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</si>
  <si>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</si>
  <si>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</si>
  <si>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</si>
  <si>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</si>
  <si>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</si>
  <si>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</si>
  <si>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</si>
  <si>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</si>
  <si>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</si>
  <si>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</si>
  <si>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</si>
  <si>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</si>
  <si>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</si>
  <si>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</si>
  <si>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</si>
  <si>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</si>
  <si>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</si>
  <si>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</si>
  <si>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</si>
  <si>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</si>
  <si>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</si>
  <si>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</si>
  <si>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</si>
  <si>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</si>
  <si>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</si>
  <si>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</si>
  <si>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</si>
  <si>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</si>
  <si>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</si>
  <si>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</si>
  <si>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</si>
  <si>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</si>
  <si>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</si>
  <si>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</si>
  <si>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</si>
  <si>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</si>
  <si>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</si>
  <si>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</si>
  <si>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</si>
  <si>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</si>
  <si>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</si>
  <si>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</si>
  <si>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</si>
  <si>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</si>
  <si>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</si>
  <si>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</si>
  <si>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</si>
  <si>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</si>
  <si>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</si>
  <si>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</si>
  <si>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</si>
  <si>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</si>
  <si>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</si>
  <si>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</si>
  <si>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</si>
  <si>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</si>
  <si>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</si>
  <si>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</si>
  <si>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</si>
  <si>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</si>
  <si>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</si>
  <si>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</si>
  <si>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</si>
  <si>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</si>
  <si>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</si>
  <si>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</si>
  <si>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</si>
  <si>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</si>
  <si>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</si>
  <si>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</si>
  <si>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</si>
  <si>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</si>
  <si>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</si>
  <si>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</si>
  <si>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</si>
  <si>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</si>
  <si>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</si>
  <si>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</si>
  <si>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</si>
  <si>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</si>
  <si>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</si>
  <si>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</si>
  <si>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</si>
  <si>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</si>
  <si>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</si>
  <si>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</si>
  <si>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</si>
  <si>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</si>
  <si>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</si>
  <si>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</si>
  <si>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</si>
  <si>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</si>
  <si>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</si>
  <si>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</si>
  <si>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</si>
  <si>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</si>
  <si>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</si>
  <si>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</si>
  <si>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</si>
  <si>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</si>
  <si>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</si>
  <si>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</si>
  <si>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</si>
  <si>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</si>
  <si>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</si>
  <si>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</si>
  <si>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</si>
  <si>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</si>
  <si>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</si>
  <si>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</si>
  <si>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</si>
  <si>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</si>
  <si>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</si>
  <si>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</si>
  <si>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</si>
  <si>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</si>
  <si>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</si>
  <si>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</si>
  <si>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</si>
  <si>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</si>
  <si>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</si>
  <si>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</si>
  <si>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</si>
  <si>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</si>
  <si>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</si>
  <si>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</si>
  <si>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</si>
  <si>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</si>
  <si>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</si>
  <si>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</si>
  <si>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</si>
  <si>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</si>
  <si>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</si>
  <si>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</si>
  <si>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</si>
  <si>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</si>
  <si>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</si>
  <si>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</si>
  <si>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</si>
  <si>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</si>
  <si>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</si>
  <si>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</si>
  <si>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</si>
  <si>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</si>
  <si>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</si>
  <si>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</si>
  <si>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</si>
  <si>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</si>
  <si>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</si>
  <si>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</si>
  <si>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</si>
  <si>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</si>
  <si>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</si>
  <si>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</si>
  <si>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</si>
  <si>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</si>
  <si>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</si>
  <si>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</si>
  <si>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</si>
  <si>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</si>
  <si>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</si>
  <si>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</si>
  <si>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</si>
  <si>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</si>
  <si>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</si>
  <si>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</si>
  <si>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</si>
  <si>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</si>
  <si>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</si>
  <si>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</si>
  <si>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</si>
  <si>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</si>
  <si>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</si>
  <si>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</si>
  <si>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</si>
  <si>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</si>
  <si>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</si>
  <si>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</si>
  <si>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</si>
  <si>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</si>
  <si>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</si>
  <si>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</si>
  <si>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</si>
  <si>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</si>
  <si>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</si>
  <si>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</si>
  <si>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</si>
  <si>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</si>
  <si>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</si>
  <si>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</si>
  <si>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</si>
  <si>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</si>
  <si>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</si>
  <si>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</si>
  <si>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</si>
  <si>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</si>
  <si>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</si>
  <si>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</si>
  <si>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</si>
  <si>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</si>
  <si>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</si>
  <si>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</si>
  <si>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</si>
  <si>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</si>
  <si>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</si>
  <si>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</si>
  <si>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</si>
  <si>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</si>
  <si>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</si>
  <si>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</si>
  <si>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</si>
  <si>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</si>
  <si>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</si>
  <si>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</si>
  <si>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</si>
  <si>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</si>
  <si>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</si>
  <si>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</si>
  <si>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</si>
  <si>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</si>
  <si>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</si>
  <si>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</si>
  <si>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</si>
  <si>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</si>
  <si>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</si>
  <si>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</si>
  <si>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</si>
  <si>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</si>
  <si>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</si>
  <si>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</si>
  <si>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</si>
  <si>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</si>
  <si>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</si>
  <si>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</si>
  <si>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</si>
  <si>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</si>
  <si>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</si>
  <si>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</si>
  <si>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</si>
  <si>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</si>
  <si>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</si>
  <si>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</si>
  <si>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</si>
  <si>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</si>
  <si>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</si>
  <si>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</si>
  <si>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</si>
  <si>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</si>
  <si>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</si>
  <si>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</si>
  <si>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</si>
  <si>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</si>
  <si>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</si>
  <si>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</si>
  <si>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</si>
  <si>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</si>
  <si>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</si>
  <si>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</si>
  <si>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</si>
  <si>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</si>
  <si>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</si>
  <si>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</si>
  <si>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</si>
  <si>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</si>
  <si>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</si>
  <si>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</si>
  <si>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</si>
  <si>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</si>
  <si>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</si>
  <si>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</si>
  <si>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</si>
  <si>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</si>
  <si>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</si>
  <si>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</si>
  <si>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</si>
  <si>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</si>
  <si>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</si>
  <si>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</si>
  <si>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</si>
  <si>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</si>
  <si>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</si>
  <si>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</si>
  <si>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</si>
  <si>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</si>
  <si>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</si>
  <si>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</si>
  <si>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</si>
  <si>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</si>
  <si>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</si>
  <si>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</si>
  <si>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</si>
  <si>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</si>
  <si>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</si>
  <si>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</si>
  <si>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</si>
  <si>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</si>
  <si>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</si>
  <si>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</si>
  <si>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</si>
  <si>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</si>
  <si>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</si>
  <si>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</si>
  <si>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</si>
  <si>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</si>
  <si>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</si>
  <si>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</si>
  <si>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</si>
  <si>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</si>
  <si>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</si>
  <si>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</si>
  <si>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</si>
  <si>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</si>
  <si>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</si>
  <si>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</si>
  <si>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</si>
  <si>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</si>
  <si>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</si>
  <si>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</si>
  <si>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</si>
  <si>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</si>
  <si>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</si>
  <si>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</si>
  <si>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</si>
  <si>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</si>
  <si>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</si>
  <si>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</si>
  <si>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</si>
  <si>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</si>
  <si>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</si>
  <si>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</si>
  <si>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</si>
  <si>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</si>
  <si>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</si>
  <si>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</si>
  <si>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</si>
  <si>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</si>
  <si>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</si>
  <si>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</si>
  <si>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</si>
  <si>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</si>
  <si>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</si>
  <si>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</si>
  <si>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</si>
  <si>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</si>
  <si>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</si>
  <si>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</si>
  <si>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</si>
  <si>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</si>
  <si>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</si>
  <si>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</si>
  <si>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</si>
  <si>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</si>
  <si>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</si>
  <si>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</si>
  <si>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</si>
  <si>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</si>
  <si>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</si>
  <si>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</si>
  <si>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</si>
  <si>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</si>
  <si>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</si>
  <si>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</si>
  <si>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</si>
  <si>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</si>
  <si>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</si>
  <si>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</si>
  <si>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</si>
  <si>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</si>
  <si>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</si>
  <si>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</si>
  <si>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</si>
  <si>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</si>
  <si>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</si>
  <si>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</si>
  <si>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</si>
  <si>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</si>
  <si>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</si>
  <si>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</si>
  <si>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</si>
  <si>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</si>
  <si>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</si>
  <si>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</si>
  <si>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</si>
  <si>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</si>
  <si>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</si>
  <si>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</si>
  <si>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</si>
  <si>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</si>
  <si>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</si>
  <si>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</si>
  <si>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</si>
  <si>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</si>
  <si>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</si>
  <si>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</si>
  <si>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</si>
  <si>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</si>
  <si>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</si>
  <si>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</si>
  <si>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</si>
  <si>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</si>
  <si>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</si>
  <si>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</si>
  <si>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</si>
  <si>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</si>
  <si>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</si>
  <si>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</si>
  <si>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</si>
  <si>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</si>
  <si>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</si>
  <si>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</si>
  <si>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</si>
  <si>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</si>
  <si>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</si>
  <si>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</si>
  <si>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</si>
  <si>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</si>
  <si>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</si>
  <si>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</si>
  <si>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</si>
  <si>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</si>
  <si>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</si>
  <si>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</si>
  <si>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</si>
  <si>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</si>
  <si>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</si>
  <si>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</si>
  <si>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</si>
  <si>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</si>
  <si>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</si>
  <si>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</si>
  <si>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</si>
  <si>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</si>
  <si>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</si>
  <si>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</si>
  <si>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</si>
  <si>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</si>
  <si>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</si>
  <si>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</si>
  <si>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</si>
  <si>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</si>
  <si>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</si>
  <si>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</si>
  <si>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</si>
  <si>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</si>
  <si>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</si>
  <si>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</si>
  <si>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</si>
  <si>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</si>
  <si>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</si>
  <si>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</si>
  <si>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</si>
  <si>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</si>
  <si>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</si>
  <si>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</si>
  <si>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</si>
  <si>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</si>
  <si>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</si>
  <si>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</si>
  <si>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</si>
  <si>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</si>
  <si>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</si>
  <si>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</si>
  <si>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</si>
  <si>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</si>
  <si>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</si>
  <si>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</si>
  <si>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</si>
  <si>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</si>
  <si>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</si>
  <si>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</si>
  <si>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</si>
  <si>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</si>
  <si>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</si>
  <si>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</si>
  <si>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</si>
  <si>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</si>
  <si>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</si>
  <si>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</si>
  <si>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</si>
  <si>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</si>
  <si>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</si>
  <si>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</si>
  <si>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</si>
  <si>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</si>
  <si>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</si>
  <si>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</si>
  <si>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</si>
  <si>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</si>
  <si>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</si>
  <si>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</si>
  <si>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</si>
  <si>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</si>
  <si>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</si>
  <si>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</si>
  <si>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</si>
  <si>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</si>
  <si>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</si>
  <si>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</si>
  <si>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</si>
  <si>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</si>
  <si>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</si>
  <si>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</si>
  <si>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</si>
  <si>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</si>
  <si>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</si>
  <si>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</si>
  <si>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</si>
  <si>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</si>
  <si>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</si>
  <si>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</si>
  <si>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</si>
  <si>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</si>
  <si>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</si>
  <si>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</si>
  <si>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</si>
  <si>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</si>
  <si>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</si>
  <si>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</si>
  <si>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</si>
  <si>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</si>
  <si>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</si>
  <si>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</si>
  <si>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</si>
  <si>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</si>
  <si>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</si>
  <si>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</si>
  <si>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</si>
  <si>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</si>
  <si>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</si>
  <si>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</si>
  <si>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</si>
  <si>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</si>
  <si>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</si>
  <si>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</si>
  <si>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</si>
  <si>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</si>
  <si>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</si>
  <si>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</si>
  <si>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</si>
  <si>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</si>
  <si>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</si>
  <si>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</si>
  <si>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</si>
  <si>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</si>
  <si>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</si>
  <si>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</si>
  <si>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</si>
  <si>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</si>
  <si>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</si>
  <si>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</si>
  <si>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</si>
  <si>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</si>
  <si>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</si>
  <si>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</si>
  <si>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</si>
  <si>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</si>
  <si>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</si>
  <si>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</si>
  <si>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</si>
  <si>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</si>
  <si>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</si>
  <si>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</si>
  <si>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</si>
  <si>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</si>
  <si>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</si>
  <si>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</si>
  <si>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</si>
  <si>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</si>
  <si>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</si>
  <si>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</si>
  <si>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</si>
  <si>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</si>
  <si>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</si>
  <si>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</si>
  <si>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</si>
  <si>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</si>
  <si>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</si>
  <si>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</si>
  <si>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</si>
  <si>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</si>
  <si>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</si>
  <si>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</si>
  <si>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</si>
  <si>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</si>
  <si>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</si>
  <si>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</si>
  <si>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</si>
  <si>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</si>
  <si>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</si>
  <si>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</si>
  <si>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</si>
  <si>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</si>
  <si>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</si>
  <si>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</si>
  <si>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</si>
  <si>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</si>
  <si>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</si>
  <si>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</si>
  <si>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</si>
  <si>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</si>
  <si>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</si>
  <si>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</si>
  <si>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</si>
  <si>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</si>
  <si>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</si>
  <si>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</si>
  <si>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</si>
  <si>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</si>
  <si>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</si>
  <si>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</si>
  <si>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</si>
  <si>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</si>
  <si>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</si>
  <si>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</si>
  <si>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</si>
  <si>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</si>
  <si>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</si>
  <si>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</si>
  <si>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</si>
  <si>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</si>
  <si>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</si>
  <si>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</si>
  <si>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</si>
  <si>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</si>
  <si>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</si>
  <si>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</si>
  <si>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</si>
  <si>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</si>
  <si>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</si>
  <si>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</si>
  <si>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</si>
  <si>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</si>
  <si>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</si>
  <si>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</si>
  <si>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</si>
  <si>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</si>
  <si>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</si>
  <si>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</si>
  <si>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</si>
  <si>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</si>
  <si>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</si>
  <si>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</si>
  <si>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</si>
  <si>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</si>
  <si>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</si>
  <si>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</si>
  <si>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</si>
  <si>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</si>
  <si>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</si>
  <si>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</si>
  <si>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</si>
  <si>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</si>
  <si>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</si>
  <si>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</si>
  <si>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</si>
  <si>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</si>
  <si>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</si>
  <si>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</si>
  <si>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</si>
  <si>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</si>
  <si>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</si>
  <si>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</si>
  <si>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</si>
  <si>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</si>
  <si>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</si>
  <si>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</si>
  <si>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</si>
  <si>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</si>
  <si>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</si>
  <si>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</si>
  <si>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</si>
  <si>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</si>
  <si>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</si>
  <si>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</si>
  <si>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</si>
  <si>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</si>
  <si>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</si>
  <si>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</si>
  <si>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</si>
  <si>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</si>
  <si>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</si>
  <si>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</si>
  <si>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</si>
  <si>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</si>
  <si>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</si>
  <si>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</si>
  <si>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</si>
  <si>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</si>
  <si>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</si>
  <si>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</si>
  <si>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</si>
  <si>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</si>
  <si>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</si>
  <si>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</si>
  <si>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</si>
  <si>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</si>
  <si>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</si>
  <si>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</si>
  <si>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</si>
  <si>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</si>
  <si>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</si>
  <si>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</si>
  <si>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</si>
  <si>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</si>
  <si>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</si>
  <si>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</si>
  <si>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</si>
  <si>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</si>
  <si>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</si>
  <si>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</si>
  <si>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</si>
  <si>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</si>
  <si>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</si>
  <si>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</si>
  <si>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</si>
  <si>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</si>
  <si>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</si>
  <si>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</si>
  <si>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</si>
  <si>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</si>
  <si>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</si>
  <si>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</si>
  <si>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</si>
  <si>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</si>
  <si>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</si>
  <si>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</si>
  <si>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</si>
  <si>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</si>
  <si>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</si>
  <si>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</si>
  <si>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</si>
  <si>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</si>
  <si>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</si>
  <si>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</si>
  <si>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</si>
  <si>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</si>
  <si>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</si>
  <si>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</si>
  <si>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</si>
  <si>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</si>
  <si>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</si>
  <si>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</si>
  <si>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</si>
  <si>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</si>
  <si>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</si>
  <si>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</si>
  <si>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</si>
  <si>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</si>
  <si>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</si>
  <si>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</si>
  <si>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</si>
  <si>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</si>
  <si>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</si>
  <si>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</si>
  <si>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</si>
  <si>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</si>
  <si>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</si>
  <si>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</si>
  <si>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</si>
  <si>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</si>
  <si>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</si>
  <si>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</si>
  <si>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</si>
  <si>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</si>
  <si>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</si>
  <si>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</si>
  <si>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</si>
  <si>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</si>
  <si>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</si>
  <si>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</si>
  <si>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</si>
  <si>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</si>
  <si>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</si>
  <si>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</si>
  <si>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</si>
  <si>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</si>
  <si>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</si>
  <si>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</si>
  <si>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</si>
  <si>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</si>
  <si>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</si>
  <si>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</si>
  <si>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</si>
  <si>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</si>
  <si>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</si>
  <si>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</si>
  <si>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</si>
  <si>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</si>
  <si>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</si>
  <si>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</si>
  <si>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</si>
  <si>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</si>
  <si>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</si>
  <si>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</si>
  <si>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</si>
  <si>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</si>
  <si>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</si>
  <si>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</si>
  <si>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</si>
  <si>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</si>
  <si>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</si>
  <si>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</si>
  <si>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</si>
  <si>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</si>
  <si>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</si>
  <si>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</si>
  <si>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</si>
  <si>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</si>
  <si>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</si>
  <si>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</si>
  <si>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</si>
  <si>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</si>
  <si>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</si>
  <si>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</si>
  <si>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</si>
  <si>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</si>
  <si>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</si>
  <si>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</si>
  <si>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</si>
  <si>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</si>
  <si>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</si>
  <si>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</si>
  <si>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</si>
  <si>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</si>
  <si>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</si>
  <si>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</si>
  <si>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</si>
  <si>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</si>
  <si>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</si>
  <si>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</si>
  <si>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</si>
  <si>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</si>
  <si>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</si>
  <si>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</si>
  <si>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</si>
  <si>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</si>
  <si>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</si>
  <si>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</si>
  <si>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</si>
  <si>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</si>
  <si>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</si>
  <si>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</si>
  <si>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</si>
  <si>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</si>
  <si>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</si>
  <si>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</si>
  <si>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</si>
  <si>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</si>
  <si>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</si>
  <si>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</si>
  <si>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</si>
  <si>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</si>
  <si>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</si>
  <si>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</si>
  <si>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</si>
  <si>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</si>
  <si>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</si>
  <si>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</si>
  <si>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</si>
  <si>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</si>
  <si>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</si>
  <si>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</si>
  <si>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</si>
  <si>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</si>
  <si>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</si>
  <si>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</si>
  <si>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</si>
  <si>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</si>
  <si>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</si>
  <si>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</si>
  <si>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</si>
  <si>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</si>
  <si>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</si>
  <si>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</si>
  <si>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</si>
  <si>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</si>
  <si>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</si>
  <si>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</si>
  <si>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</si>
  <si>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</si>
  <si>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</si>
  <si>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</si>
  <si>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</si>
  <si>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</si>
  <si>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</si>
  <si>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</si>
  <si>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</si>
  <si>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</si>
  <si>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</si>
  <si>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</si>
  <si>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</si>
  <si>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</si>
  <si>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</si>
  <si>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</si>
  <si>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</si>
  <si>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</si>
  <si>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</si>
  <si>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</si>
  <si>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</si>
  <si>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</si>
  <si>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</si>
  <si>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</si>
  <si>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</si>
  <si>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</si>
  <si>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</si>
  <si>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</si>
  <si>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</si>
  <si>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</si>
  <si>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</si>
  <si>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</si>
  <si>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</si>
  <si>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</si>
  <si>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</si>
  <si>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</si>
  <si>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</si>
  <si>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</si>
  <si>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</si>
  <si>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</si>
  <si>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</si>
  <si>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</si>
  <si>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</si>
  <si>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</si>
  <si>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</si>
  <si>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</si>
  <si>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</si>
  <si>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</si>
  <si>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</si>
  <si>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</si>
  <si>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</si>
  <si>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</si>
  <si>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</si>
  <si>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</si>
  <si>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</si>
  <si>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</si>
  <si>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</si>
  <si>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</si>
  <si>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</si>
  <si>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</si>
  <si>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</si>
  <si>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</si>
  <si>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</si>
  <si>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</si>
  <si>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</si>
  <si>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</si>
  <si>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</si>
  <si>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</si>
  <si>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</si>
  <si>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</si>
  <si>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</si>
  <si>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</si>
  <si>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</si>
  <si>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</si>
  <si>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</si>
  <si>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</si>
  <si>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</si>
  <si>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</si>
  <si>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</si>
  <si>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</si>
  <si>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</si>
  <si>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</si>
  <si>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</si>
  <si>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</si>
  <si>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</si>
  <si>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</si>
  <si>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</si>
  <si>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</si>
  <si>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</si>
  <si>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</si>
  <si>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</si>
  <si>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</si>
  <si>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</si>
  <si>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</si>
  <si>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</si>
  <si>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</si>
  <si>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</si>
  <si>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</si>
  <si>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</si>
  <si>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</si>
  <si>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</si>
  <si>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</si>
  <si>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</si>
  <si>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</si>
  <si>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</si>
  <si>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</si>
  <si>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</si>
  <si>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</si>
  <si>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</si>
  <si>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</si>
  <si>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</si>
  <si>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</si>
  <si>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</si>
  <si>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</si>
  <si>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</si>
  <si>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</si>
  <si>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</si>
  <si>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</si>
  <si>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</si>
  <si>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</si>
  <si>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</si>
  <si>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</si>
  <si>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</si>
  <si>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</si>
  <si>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</si>
  <si>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</si>
  <si>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</si>
  <si>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</si>
  <si>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</si>
  <si>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</si>
  <si>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</si>
  <si>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</si>
  <si>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</si>
  <si>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</si>
  <si>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</si>
  <si>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</si>
  <si>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</si>
  <si>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</si>
  <si>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</si>
  <si>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</si>
  <si>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</si>
  <si>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</si>
  <si>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</si>
  <si>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</si>
  <si>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</si>
  <si>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</si>
  <si>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</si>
  <si>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</si>
  <si>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</si>
  <si>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</si>
  <si>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</si>
  <si>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</si>
  <si>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</si>
  <si>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</si>
  <si>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</si>
  <si>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</si>
  <si>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</si>
  <si>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</si>
  <si>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</si>
  <si>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</si>
  <si>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</si>
  <si>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</si>
  <si>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</si>
  <si>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</si>
  <si>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</si>
  <si>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</si>
  <si>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</si>
  <si>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</si>
  <si>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</si>
  <si>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</si>
  <si>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</si>
  <si>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</si>
  <si>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</si>
  <si>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</si>
  <si>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</si>
  <si>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</si>
  <si>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</si>
  <si>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</si>
  <si>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</si>
  <si>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</si>
  <si>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</si>
  <si>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</si>
  <si>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</si>
  <si>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</si>
  <si>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</si>
  <si>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</si>
  <si>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</si>
  <si>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</si>
  <si>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</si>
  <si>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</si>
  <si>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</si>
  <si>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</si>
  <si>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</si>
  <si>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</si>
  <si>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</si>
  <si>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</si>
  <si>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</si>
  <si>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</si>
  <si>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</si>
  <si>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</si>
  <si>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</si>
  <si>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</si>
  <si>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</si>
  <si>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</si>
  <si>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</si>
  <si>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</si>
  <si>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</si>
  <si>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</si>
  <si>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</si>
  <si>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</si>
  <si>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</si>
  <si>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</si>
  <si>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</si>
  <si>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</si>
  <si>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</si>
  <si>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</si>
  <si>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</si>
  <si>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</si>
  <si>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</si>
  <si>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</si>
  <si>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</si>
  <si>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</si>
  <si>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</si>
  <si>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</si>
  <si>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</si>
  <si>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</si>
  <si>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</si>
  <si>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</si>
  <si>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</si>
  <si>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</si>
  <si>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</si>
  <si>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</si>
  <si>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</si>
  <si>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</si>
  <si>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</si>
  <si>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</si>
  <si>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</si>
  <si>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</si>
  <si>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</si>
  <si>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</si>
  <si>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</si>
  <si>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</si>
  <si>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</si>
  <si>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</si>
  <si>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</si>
  <si>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</si>
  <si>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</si>
  <si>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</si>
  <si>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</si>
  <si>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</si>
  <si>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</si>
  <si>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</si>
  <si>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</si>
  <si>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</si>
  <si>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</si>
  <si>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</si>
  <si>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</si>
  <si>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</si>
  <si>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</si>
  <si>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</si>
  <si>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</si>
  <si>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</si>
  <si>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</si>
  <si>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</si>
  <si>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</si>
  <si>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</si>
  <si>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</si>
  <si>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</si>
  <si>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</si>
  <si>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</si>
  <si>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</si>
  <si>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</si>
  <si>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</si>
  <si>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</si>
  <si>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</si>
  <si>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</si>
  <si>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</si>
  <si>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</si>
  <si>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</si>
  <si>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</si>
  <si>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</si>
  <si>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</si>
  <si>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</si>
  <si>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</si>
  <si>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</si>
  <si>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</si>
  <si>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</si>
  <si>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</si>
  <si>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</si>
  <si>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</si>
  <si>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</si>
  <si>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</si>
  <si>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</si>
  <si>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</si>
  <si>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</si>
  <si>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</si>
  <si>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</si>
  <si>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</si>
  <si>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</si>
  <si>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</si>
  <si>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</si>
  <si>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</si>
  <si>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</si>
  <si>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</si>
  <si>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</si>
  <si>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</si>
  <si>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</si>
  <si>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</si>
  <si>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</si>
  <si>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</si>
  <si>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</si>
  <si>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</si>
  <si>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</si>
  <si>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</si>
  <si>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</si>
  <si>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</si>
  <si>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</si>
  <si>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</si>
  <si>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</si>
  <si>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</si>
  <si>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</si>
  <si>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</si>
  <si>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</si>
  <si>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</si>
  <si>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</si>
  <si>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</si>
  <si>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</si>
  <si>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</si>
  <si>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</si>
  <si>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</si>
  <si>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</si>
  <si>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</si>
  <si>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</si>
  <si>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</si>
  <si>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</si>
  <si>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</si>
  <si>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</si>
  <si>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</si>
  <si>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</si>
  <si>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</si>
  <si>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</si>
  <si>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</si>
  <si>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</si>
  <si>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</si>
  <si>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</si>
  <si>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</si>
  <si>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</si>
  <si>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</si>
  <si>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</si>
  <si>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</si>
  <si>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</si>
  <si>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</si>
  <si>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</si>
  <si>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</si>
  <si>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</si>
  <si>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</si>
  <si>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</si>
  <si>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</si>
  <si>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</si>
  <si>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</si>
  <si>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</si>
  <si>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</si>
  <si>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</si>
  <si>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</si>
  <si>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</si>
  <si>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</si>
  <si>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</si>
  <si>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</si>
  <si>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</si>
  <si>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</si>
  <si>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</si>
  <si>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</si>
  <si>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</si>
  <si>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</si>
  <si>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</si>
  <si>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</si>
  <si>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</si>
  <si>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</si>
  <si>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</si>
  <si>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</si>
  <si>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</si>
  <si>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</si>
  <si>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</si>
  <si>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</si>
  <si>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</si>
  <si>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</si>
  <si>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</si>
  <si>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</si>
  <si>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</si>
  <si>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</si>
  <si>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</si>
  <si>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</si>
  <si>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</si>
  <si>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</si>
  <si>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</si>
  <si>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</si>
  <si>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</si>
  <si>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</si>
  <si>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</si>
  <si>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</si>
  <si>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</si>
  <si>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</si>
  <si>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</si>
  <si>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</si>
  <si>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</si>
  <si>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</si>
  <si>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</si>
  <si>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</si>
  <si>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</si>
  <si>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</si>
  <si>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</si>
  <si>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</si>
  <si>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</si>
  <si>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</si>
  <si>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</si>
  <si>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</si>
  <si>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</si>
  <si>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</si>
  <si>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</si>
  <si>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</si>
  <si>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</si>
  <si>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</si>
  <si>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</si>
  <si>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</si>
  <si>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</si>
  <si>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</si>
  <si>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</si>
  <si>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</si>
  <si>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</si>
  <si>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</si>
  <si>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</si>
  <si>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</si>
  <si>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</si>
  <si>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</si>
  <si>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</si>
  <si>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</si>
  <si>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</si>
  <si>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</si>
  <si>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</si>
  <si>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</si>
  <si>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</si>
  <si>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</si>
  <si>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</si>
  <si>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</si>
  <si>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</si>
  <si>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</si>
  <si>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</si>
  <si>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</si>
  <si>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</si>
  <si>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</si>
  <si>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</si>
  <si>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</si>
  <si>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</si>
  <si>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</si>
  <si>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</si>
  <si>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</si>
  <si>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</si>
  <si>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</si>
  <si>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</si>
  <si>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</si>
  <si>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</si>
  <si>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</si>
  <si>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</si>
  <si>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</si>
  <si>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</si>
  <si>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</si>
  <si>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</si>
  <si>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</si>
  <si>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</si>
  <si>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</si>
  <si>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</si>
  <si>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</si>
  <si>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</si>
  <si>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</si>
  <si>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</si>
  <si>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</si>
  <si>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</si>
  <si>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</si>
  <si>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</si>
  <si>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</si>
  <si>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</si>
  <si>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</si>
  <si>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</si>
  <si>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</si>
  <si>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</si>
  <si>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</si>
  <si>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</si>
  <si>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</si>
  <si>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</si>
  <si>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</si>
  <si>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</si>
  <si>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</si>
  <si>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</si>
  <si>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</si>
  <si>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</si>
  <si>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</si>
  <si>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</si>
  <si>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</si>
  <si>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</si>
  <si>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</si>
  <si>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</si>
  <si>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</si>
  <si>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</si>
  <si>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</si>
  <si>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</si>
  <si>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</si>
  <si>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</si>
  <si>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</si>
  <si>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</si>
  <si>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</si>
  <si>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</si>
  <si>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</si>
  <si>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</si>
  <si>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</si>
  <si>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</si>
  <si>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</si>
  <si>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</si>
  <si>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</si>
  <si>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</si>
  <si>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</si>
  <si>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</si>
  <si>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</si>
  <si>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</si>
  <si>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</si>
  <si>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</si>
  <si>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</si>
  <si>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</si>
  <si>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</si>
  <si>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</si>
  <si>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</si>
  <si>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</si>
  <si>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</si>
  <si>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</si>
  <si>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</si>
  <si>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</si>
  <si>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</si>
  <si>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</si>
  <si>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</si>
  <si>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</si>
  <si>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</si>
  <si>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</si>
  <si>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</si>
  <si>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</si>
  <si>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</si>
  <si>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</si>
  <si>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</si>
  <si>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</si>
  <si>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</si>
  <si>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</si>
  <si>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</si>
  <si>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</si>
  <si>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</si>
  <si>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</si>
  <si>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</si>
  <si>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</si>
  <si>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</si>
  <si>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</si>
  <si>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</si>
  <si>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</si>
  <si>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</si>
  <si>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</si>
  <si>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</si>
  <si>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</si>
  <si>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</si>
  <si>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</si>
  <si>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</si>
  <si>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</si>
  <si>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</si>
  <si>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</si>
  <si>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</si>
  <si>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</si>
  <si>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</si>
  <si>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</si>
  <si>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</si>
  <si>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</si>
  <si>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</si>
  <si>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</si>
  <si>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</si>
  <si>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</si>
  <si>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</si>
  <si>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</si>
  <si>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</si>
  <si>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</si>
  <si>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</si>
  <si>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</si>
  <si>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</si>
  <si>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</si>
  <si>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</si>
  <si>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</si>
  <si>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</si>
  <si>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</si>
  <si>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</si>
  <si>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</si>
  <si>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</si>
  <si>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</si>
  <si>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</si>
  <si>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</si>
  <si>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</si>
  <si>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</si>
  <si>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</si>
  <si>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</si>
  <si>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</si>
  <si>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</si>
  <si>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</si>
  <si>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</si>
  <si>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</si>
  <si>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</si>
  <si>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</si>
  <si>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</si>
  <si>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</si>
  <si>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</si>
  <si>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</si>
  <si>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</si>
  <si>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</si>
  <si>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</si>
  <si>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</si>
  <si>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</si>
  <si>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</si>
  <si>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</si>
  <si>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</si>
  <si>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</si>
  <si>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</si>
  <si>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</si>
  <si>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</si>
  <si>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</si>
  <si>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</si>
  <si>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</si>
  <si>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</si>
  <si>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</si>
  <si>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</si>
  <si>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</si>
  <si>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</si>
  <si>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</si>
  <si>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</si>
  <si>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</si>
  <si>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</si>
  <si>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</si>
  <si>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</si>
  <si>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</si>
  <si>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</si>
  <si>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</si>
  <si>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</si>
  <si>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</si>
  <si>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</si>
  <si>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</si>
  <si>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</si>
  <si>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</si>
  <si>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</si>
  <si>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</si>
  <si>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</si>
  <si>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</si>
  <si>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</si>
  <si>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</si>
  <si>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</si>
  <si>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</si>
  <si>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</si>
  <si>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</si>
  <si>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</si>
  <si>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</si>
  <si>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</si>
  <si>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</si>
  <si>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</si>
  <si>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</si>
  <si>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</si>
  <si>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</si>
  <si>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</si>
  <si>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</si>
  <si>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</si>
  <si>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</si>
  <si>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</si>
  <si>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</si>
  <si>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</si>
  <si>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</si>
  <si>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</si>
  <si>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</si>
  <si>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</si>
  <si>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</si>
  <si>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</si>
  <si>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</si>
  <si>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</si>
  <si>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</si>
  <si>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</si>
  <si>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</si>
  <si>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</si>
  <si>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</si>
  <si>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</si>
  <si>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</si>
  <si>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</si>
  <si>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</si>
  <si>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</si>
  <si>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</si>
  <si>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</si>
  <si>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</si>
  <si>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</si>
  <si>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</si>
  <si>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</si>
  <si>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</si>
  <si>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</si>
  <si>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</si>
  <si>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</si>
  <si>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</si>
  <si>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</si>
  <si>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</si>
  <si>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</si>
  <si>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</si>
  <si>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</si>
  <si>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</si>
  <si>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</si>
  <si>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</si>
  <si>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</si>
  <si>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</si>
  <si>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</si>
  <si>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</si>
  <si>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</si>
  <si>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</si>
  <si>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</si>
  <si>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</si>
  <si>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</si>
  <si>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</si>
  <si>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</si>
  <si>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</si>
  <si>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</si>
  <si>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</si>
  <si>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</si>
  <si>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</si>
  <si>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</si>
  <si>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</si>
  <si>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</si>
  <si>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</si>
  <si>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</si>
  <si>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</si>
  <si>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</si>
  <si>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</si>
  <si>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</si>
  <si>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</si>
  <si>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</si>
  <si>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</si>
  <si>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</si>
  <si>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</si>
  <si>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</si>
  <si>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</si>
  <si>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</si>
  <si>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</si>
  <si>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</si>
  <si>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</si>
  <si>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</si>
  <si>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</si>
  <si>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</si>
  <si>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</si>
  <si>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</si>
  <si>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</si>
  <si>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</si>
  <si>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</si>
  <si>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</si>
  <si>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</si>
  <si>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</si>
  <si>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</si>
  <si>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</si>
  <si>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</si>
  <si>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</si>
  <si>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</si>
  <si>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</si>
  <si>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</si>
  <si>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</si>
  <si>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</si>
  <si>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</si>
  <si>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</si>
  <si>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</si>
  <si>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</si>
  <si>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</si>
  <si>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</si>
  <si>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</si>
  <si>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</si>
  <si>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</si>
  <si>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</si>
  <si>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</si>
  <si>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</si>
  <si>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</si>
  <si>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</si>
  <si>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</si>
  <si>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</si>
  <si>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</si>
  <si>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</si>
  <si>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</si>
  <si>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</si>
  <si>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</si>
  <si>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</si>
  <si>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</si>
  <si>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</si>
  <si>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</si>
  <si>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</si>
  <si>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</si>
  <si>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</si>
  <si>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</si>
  <si>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</si>
  <si>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</si>
  <si>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</si>
  <si>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</si>
  <si>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</si>
  <si>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</si>
  <si>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</si>
  <si>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</si>
  <si>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</si>
  <si>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</si>
  <si>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</si>
  <si>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</si>
  <si>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</si>
  <si>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</si>
  <si>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</si>
  <si>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</si>
  <si>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</si>
  <si>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</si>
  <si>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</si>
  <si>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</si>
  <si>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</si>
  <si>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</si>
  <si>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</si>
  <si>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</si>
  <si>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</si>
  <si>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</si>
  <si>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</si>
  <si>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</si>
  <si>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</si>
  <si>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</si>
  <si>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</si>
  <si>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</si>
  <si>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</si>
  <si>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</si>
  <si>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</si>
  <si>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</si>
  <si>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</si>
  <si>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</si>
  <si>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</si>
  <si>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</si>
  <si>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</si>
  <si>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</si>
  <si>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</si>
  <si>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</si>
  <si>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</si>
  <si>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</si>
  <si>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</si>
  <si>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</si>
  <si>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</si>
  <si>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</si>
  <si>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</si>
  <si>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</si>
  <si>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</si>
  <si>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</si>
  <si>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</si>
  <si>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</si>
  <si>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</si>
  <si>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</si>
  <si>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</si>
  <si>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</si>
  <si>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</si>
  <si>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</si>
  <si>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</si>
  <si>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</si>
  <si>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</si>
  <si>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</si>
  <si>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</si>
  <si>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</si>
  <si>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</si>
  <si>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</si>
  <si>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</si>
  <si>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</si>
  <si>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</si>
  <si>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</si>
  <si>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</si>
  <si>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</si>
  <si>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</si>
  <si>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</si>
  <si>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</si>
  <si>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</si>
  <si>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</si>
  <si>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</si>
  <si>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</si>
  <si>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</si>
  <si>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</si>
  <si>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</si>
  <si>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</si>
  <si>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</si>
  <si>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</si>
  <si>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</si>
  <si>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</si>
  <si>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</si>
  <si>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</si>
  <si>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</si>
  <si>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</si>
  <si>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</si>
  <si>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</si>
  <si>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</si>
  <si>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</si>
  <si>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</si>
  <si>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</si>
  <si>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</si>
  <si>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</si>
  <si>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</si>
  <si>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</si>
  <si>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</si>
  <si>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</si>
  <si>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</si>
  <si>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</si>
  <si>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</si>
  <si>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</si>
  <si>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</si>
  <si>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</si>
  <si>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</si>
  <si>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</si>
  <si>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</si>
  <si>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</si>
  <si>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</si>
  <si>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</si>
  <si>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</si>
  <si>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</si>
  <si>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</si>
  <si>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</si>
  <si>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</si>
  <si>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</si>
  <si>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</si>
  <si>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</si>
  <si>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</si>
  <si>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</si>
  <si>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</si>
  <si>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</si>
  <si>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</si>
  <si>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</si>
  <si>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</si>
  <si>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</si>
  <si>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</si>
  <si>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</si>
  <si>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</si>
  <si>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</si>
  <si>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</si>
  <si>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</si>
  <si>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</si>
  <si>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</si>
  <si>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</si>
  <si>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</si>
  <si>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</si>
  <si>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</si>
  <si>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</si>
  <si>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</si>
  <si>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</si>
  <si>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</si>
  <si>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</si>
  <si>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</si>
  <si>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</si>
  <si>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</si>
  <si>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</si>
  <si>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</si>
  <si>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</si>
  <si>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</si>
  <si>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</si>
  <si>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</si>
  <si>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</si>
  <si>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</si>
  <si>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</si>
  <si>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</si>
  <si>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</si>
  <si>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</si>
  <si>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</si>
  <si>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</si>
  <si>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</si>
  <si>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</si>
  <si>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</si>
  <si>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</si>
  <si>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</si>
  <si>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</si>
  <si>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</si>
  <si>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</si>
  <si>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</si>
  <si>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</si>
  <si>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</si>
  <si>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</si>
  <si>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</si>
  <si>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</si>
  <si>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</si>
  <si>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</si>
  <si>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</si>
  <si>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</si>
  <si>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</si>
  <si>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</si>
  <si>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</si>
  <si>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</si>
  <si>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</si>
  <si>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</si>
  <si>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</si>
  <si>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</si>
  <si>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</si>
  <si>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</si>
  <si>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</si>
  <si>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</si>
  <si>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</si>
  <si>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</si>
  <si>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</si>
  <si>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</si>
  <si>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</si>
  <si>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</si>
  <si>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</si>
  <si>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</si>
  <si>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</si>
  <si>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</si>
  <si>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</si>
  <si>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</si>
  <si>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</si>
  <si>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</si>
  <si>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</si>
  <si>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</si>
  <si>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</si>
  <si>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</si>
  <si>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</si>
  <si>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</si>
  <si>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</si>
  <si>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</si>
  <si>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</si>
  <si>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</si>
  <si>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</si>
  <si>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</si>
  <si>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</si>
  <si>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</si>
  <si>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</si>
  <si>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</si>
  <si>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</si>
  <si>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</si>
  <si>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</si>
  <si>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</si>
  <si>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</si>
  <si>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</si>
  <si>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</si>
  <si>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</si>
  <si>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</si>
  <si>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</si>
  <si>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</si>
  <si>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</si>
  <si>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</si>
  <si>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</si>
  <si>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</si>
  <si>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</si>
  <si>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</si>
  <si>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</si>
  <si>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</si>
  <si>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</si>
  <si>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</si>
  <si>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</si>
  <si>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</si>
  <si>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</si>
  <si>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</si>
  <si>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</si>
  <si>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</si>
  <si>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</si>
  <si>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</si>
  <si>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</si>
  <si>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</si>
  <si>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</si>
  <si>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</si>
  <si>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</si>
  <si>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</si>
  <si>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</si>
  <si>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</si>
  <si>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</si>
  <si>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</si>
  <si>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</si>
  <si>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</si>
  <si>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</si>
  <si>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</si>
  <si>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</si>
  <si>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</si>
  <si>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</si>
  <si>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</si>
  <si>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</si>
  <si>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</si>
  <si>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</si>
  <si>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</si>
  <si>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</si>
  <si>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</si>
  <si>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</si>
  <si>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</si>
  <si>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</si>
  <si>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</si>
  <si>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</si>
  <si>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</si>
  <si>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</si>
  <si>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</si>
  <si>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</si>
  <si>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</si>
  <si>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</si>
  <si>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</si>
  <si>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</si>
  <si>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</si>
  <si>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</si>
  <si>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</si>
  <si>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</si>
  <si>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</si>
  <si>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</si>
  <si>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</si>
  <si>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</si>
  <si>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</si>
  <si>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</si>
  <si>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</si>
  <si>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</si>
  <si>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</si>
  <si>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</si>
  <si>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</si>
  <si>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</si>
  <si>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</si>
  <si>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</si>
  <si>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</si>
  <si>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</si>
  <si>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</si>
  <si>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</si>
  <si>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</si>
  <si>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</si>
  <si>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</si>
  <si>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</si>
  <si>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</si>
  <si>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</si>
  <si>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</si>
  <si>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</si>
  <si>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</si>
  <si>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</si>
  <si>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</si>
  <si>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</si>
  <si>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</si>
  <si>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</si>
  <si>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</si>
  <si>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</si>
  <si>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</si>
  <si>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</si>
  <si>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</si>
  <si>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</si>
  <si>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</si>
  <si>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</si>
  <si>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</si>
  <si>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</si>
  <si>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</si>
  <si>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</si>
  <si>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</si>
  <si>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</si>
  <si>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</si>
  <si>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</si>
  <si>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</si>
  <si>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</si>
  <si>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</si>
  <si>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</si>
  <si>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</si>
  <si>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</si>
  <si>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</si>
  <si>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</si>
  <si>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</si>
  <si>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</si>
  <si>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</si>
  <si>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</si>
  <si>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</si>
  <si>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</si>
  <si>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</si>
  <si>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</si>
  <si>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</si>
  <si>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</si>
  <si>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</si>
  <si>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</si>
  <si>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</si>
  <si>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</si>
  <si>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</si>
  <si>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</si>
  <si>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</si>
  <si>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</si>
  <si>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</si>
  <si>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</si>
  <si>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</si>
  <si>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</si>
  <si>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</si>
  <si>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</si>
  <si>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</si>
  <si>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</si>
  <si>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</si>
  <si>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</si>
  <si>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</si>
  <si>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</si>
  <si>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</si>
  <si>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</si>
  <si>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</si>
  <si>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</si>
  <si>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</si>
  <si>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</si>
  <si>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</si>
  <si>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</si>
  <si>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</si>
  <si>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</si>
  <si>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</si>
  <si>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</si>
  <si>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</si>
  <si>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</si>
  <si>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</si>
  <si>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</si>
  <si>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</si>
  <si>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</si>
  <si>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</si>
  <si>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</si>
  <si>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</si>
  <si>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</si>
  <si>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</si>
  <si>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</si>
  <si>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</si>
  <si>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</si>
  <si>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</si>
  <si>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</si>
  <si>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</si>
  <si>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</si>
  <si>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</si>
  <si>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</si>
  <si>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</si>
  <si>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</si>
  <si>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</si>
  <si>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</si>
  <si>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</si>
  <si>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</si>
  <si>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</si>
  <si>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</si>
  <si>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</si>
  <si>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</si>
  <si>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</si>
  <si>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</si>
  <si>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</si>
  <si>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</si>
  <si>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</si>
  <si>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</si>
  <si>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</si>
  <si>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</si>
  <si>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</si>
  <si>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</si>
  <si>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</si>
  <si>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</si>
  <si>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</si>
  <si>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</si>
  <si>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</si>
  <si>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</si>
  <si>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</si>
  <si>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</si>
  <si>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</si>
  <si>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</si>
  <si>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</si>
  <si>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</si>
  <si>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</si>
  <si>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</si>
  <si>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</si>
  <si>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</si>
  <si>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</si>
  <si>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</si>
  <si>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</si>
  <si>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</si>
  <si>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</si>
  <si>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</si>
  <si>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</si>
  <si>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</si>
  <si>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</si>
  <si>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</si>
  <si>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</si>
  <si>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</si>
  <si>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</si>
  <si>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</si>
  <si>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</si>
  <si>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</si>
  <si>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</si>
  <si>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</si>
  <si>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</si>
  <si>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</si>
  <si>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</si>
  <si>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</si>
  <si>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</si>
  <si>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</si>
  <si>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</si>
  <si>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</si>
  <si>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</si>
  <si>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</si>
  <si>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</si>
  <si>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</si>
  <si>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</si>
  <si>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</si>
  <si>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</si>
  <si>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</si>
  <si>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</si>
  <si>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</si>
  <si>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</si>
  <si>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</si>
  <si>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</si>
  <si>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</si>
  <si>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</si>
  <si>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</si>
  <si>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</si>
  <si>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</si>
  <si>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</si>
  <si>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</si>
  <si>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</si>
  <si>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</si>
  <si>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</si>
  <si>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</si>
  <si>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</si>
  <si>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</si>
  <si>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</si>
  <si>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</si>
  <si>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</si>
  <si>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</si>
  <si>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</si>
  <si>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</si>
  <si>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</si>
  <si>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</si>
  <si>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</si>
  <si>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</si>
  <si>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</si>
  <si>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</si>
  <si>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</si>
  <si>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</si>
  <si>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</si>
  <si>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</si>
  <si>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</si>
  <si>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</si>
  <si>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</si>
  <si>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</si>
  <si>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</si>
  <si>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</si>
  <si>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</si>
  <si>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</si>
  <si>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</si>
  <si>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</si>
  <si>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</si>
  <si>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</si>
  <si>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</si>
  <si>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</si>
  <si>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</si>
  <si>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</si>
  <si>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</si>
  <si>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</si>
  <si>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</si>
  <si>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</si>
  <si>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</si>
  <si>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</si>
  <si>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</si>
  <si>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</si>
  <si>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</si>
  <si>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</si>
  <si>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</si>
  <si>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</si>
  <si>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</si>
  <si>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</si>
  <si>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</si>
  <si>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</si>
  <si>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</si>
  <si>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</si>
  <si>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</si>
  <si>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</si>
  <si>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</si>
  <si>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</si>
  <si>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</si>
  <si>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</si>
  <si>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</si>
  <si>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</si>
  <si>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</si>
  <si>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</si>
  <si>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</si>
  <si>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</si>
  <si>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</si>
  <si>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</si>
  <si>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</si>
  <si>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</si>
  <si>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</si>
  <si>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</si>
  <si>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</si>
  <si>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</si>
  <si>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</si>
  <si>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</si>
  <si>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</si>
  <si>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</si>
  <si>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</si>
  <si>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</si>
  <si>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</si>
  <si>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</si>
  <si>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</si>
  <si>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</si>
  <si>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</si>
  <si>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</si>
  <si>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</si>
  <si>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</si>
  <si>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</si>
  <si>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</si>
  <si>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</si>
  <si>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</si>
  <si>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</si>
  <si>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</si>
  <si>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</si>
  <si>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</si>
  <si>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</si>
  <si>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</si>
  <si>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</si>
  <si>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</si>
  <si>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</si>
  <si>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</si>
  <si>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</si>
  <si>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</si>
  <si>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</si>
  <si>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</si>
  <si>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</si>
  <si>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</si>
  <si>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</si>
  <si>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</si>
  <si>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</si>
  <si>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</si>
  <si>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</si>
  <si>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</si>
  <si>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</si>
  <si>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</si>
  <si>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</si>
  <si>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</si>
  <si>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</si>
  <si>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</si>
  <si>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</si>
  <si>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</si>
  <si>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</si>
  <si>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</si>
  <si>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</si>
  <si>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</si>
  <si>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</si>
  <si>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</si>
  <si>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</si>
  <si>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</si>
  <si>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</si>
  <si>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</si>
  <si>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</si>
  <si>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</si>
  <si>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</si>
  <si>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</si>
  <si>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</si>
  <si>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</si>
  <si>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</si>
  <si>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</si>
  <si>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</si>
  <si>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</si>
  <si>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</si>
  <si>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</si>
  <si>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</si>
  <si>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</si>
  <si>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</si>
  <si>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</si>
  <si>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</si>
  <si>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</si>
  <si>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</si>
  <si>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</si>
  <si>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</si>
  <si>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</si>
  <si>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</si>
  <si>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</si>
  <si>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</si>
  <si>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</si>
  <si>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</si>
  <si>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</si>
  <si>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</si>
  <si>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</si>
  <si>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</si>
  <si>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</si>
  <si>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</si>
  <si>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</si>
  <si>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</si>
  <si>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</si>
  <si>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</si>
  <si>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</si>
  <si>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</si>
  <si>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</si>
  <si>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</si>
  <si>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</si>
  <si>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</si>
  <si>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</si>
  <si>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</si>
  <si>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</si>
  <si>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</si>
  <si>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</si>
  <si>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</si>
  <si>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</si>
  <si>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</si>
  <si>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</si>
  <si>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</si>
  <si>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</si>
  <si>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</si>
  <si>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</si>
  <si>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</si>
  <si>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</si>
  <si>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</si>
  <si>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</si>
  <si>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</si>
  <si>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</si>
  <si>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</si>
  <si>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</si>
  <si>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</si>
  <si>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</si>
  <si>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</si>
  <si>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</si>
  <si>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</si>
  <si>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</si>
  <si>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</si>
  <si>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</si>
  <si>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</si>
  <si>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</si>
  <si>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</si>
  <si>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</si>
  <si>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</si>
  <si>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</si>
  <si>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</si>
  <si>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</si>
  <si>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</si>
  <si>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</si>
  <si>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</si>
  <si>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</si>
  <si>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</si>
  <si>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</si>
  <si>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</si>
  <si>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</si>
  <si>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</si>
  <si>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</si>
  <si>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</si>
  <si>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</si>
  <si>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</si>
  <si>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</si>
  <si>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</si>
  <si>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</si>
  <si>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</si>
  <si>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</si>
  <si>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</si>
  <si>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</si>
  <si>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</si>
  <si>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</si>
  <si>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</si>
  <si>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</si>
  <si>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</si>
  <si>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</si>
  <si>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</si>
  <si>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</si>
  <si>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</si>
  <si>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</si>
  <si>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</si>
  <si>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</si>
  <si>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</si>
  <si>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</si>
  <si>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</si>
  <si>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</si>
  <si>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</si>
  <si>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</si>
  <si>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</si>
  <si>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</si>
  <si>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</si>
  <si>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</si>
  <si>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</si>
  <si>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</si>
  <si>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</si>
  <si>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</si>
  <si>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</si>
  <si>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</si>
  <si>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</si>
  <si>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</si>
  <si>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</si>
  <si>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</si>
  <si>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</si>
  <si>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</si>
  <si>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</si>
  <si>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</si>
  <si>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</si>
  <si>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</si>
  <si>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</si>
  <si>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</si>
  <si>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</si>
  <si>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</si>
  <si>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</si>
  <si>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</si>
  <si>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</si>
  <si>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</si>
  <si>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</si>
  <si>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</si>
  <si>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</si>
  <si>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</si>
  <si>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</si>
  <si>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</si>
  <si>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</si>
  <si>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</si>
  <si>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</si>
  <si>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</si>
  <si>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</si>
  <si>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</si>
  <si>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</si>
  <si>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</si>
  <si>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</si>
  <si>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</si>
  <si>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</si>
  <si>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</si>
  <si>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</si>
  <si>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</si>
  <si>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</si>
  <si>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</si>
  <si>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</si>
  <si>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</si>
  <si>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</si>
  <si>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</si>
  <si>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</si>
  <si>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</si>
  <si>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</si>
  <si>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</si>
  <si>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</si>
  <si>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</si>
  <si>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</si>
  <si>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</si>
  <si>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</si>
  <si>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</si>
  <si>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</si>
  <si>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</si>
  <si>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</si>
  <si>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</si>
  <si>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</si>
  <si>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</si>
  <si>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</si>
  <si>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</si>
  <si>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</si>
  <si>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</si>
  <si>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</si>
  <si>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</si>
  <si>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</si>
  <si>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</si>
  <si>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</si>
  <si>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</si>
  <si>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</si>
  <si>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</si>
  <si>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</si>
  <si>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</si>
  <si>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</si>
  <si>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</si>
  <si>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</si>
  <si>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</si>
  <si>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</si>
  <si>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</si>
  <si>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</si>
  <si>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</si>
  <si>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</si>
  <si>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</si>
  <si>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</si>
  <si>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</si>
  <si>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</si>
  <si>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</si>
  <si>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</si>
  <si>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</si>
  <si>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</si>
  <si>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</si>
  <si>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</si>
  <si>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</si>
  <si>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</si>
  <si>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</si>
  <si>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</si>
  <si>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</si>
  <si>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</si>
  <si>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</si>
  <si>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</si>
  <si>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</si>
  <si>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</si>
  <si>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</si>
  <si>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</si>
  <si>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</si>
  <si>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</si>
  <si>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</si>
  <si>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</si>
  <si>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</si>
  <si>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</si>
  <si>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</si>
  <si>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</si>
  <si>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</si>
  <si>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</si>
  <si>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</si>
  <si>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</si>
  <si>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</si>
  <si>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</si>
  <si>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</si>
  <si>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</si>
  <si>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</si>
  <si>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</si>
  <si>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</si>
  <si>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</si>
  <si>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</si>
  <si>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</si>
  <si>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</si>
  <si>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</si>
  <si>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</si>
  <si>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</si>
  <si>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</si>
  <si>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</si>
  <si>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</si>
  <si>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</si>
  <si>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</si>
  <si>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</si>
  <si>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</si>
  <si>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</si>
  <si>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</si>
  <si>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</si>
  <si>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</si>
  <si>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</si>
  <si>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</si>
  <si>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</si>
  <si>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</si>
  <si>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</si>
  <si>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</si>
  <si>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</si>
  <si>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</si>
  <si>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</si>
  <si>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</si>
  <si>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</si>
  <si>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</si>
  <si>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</si>
  <si>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</si>
  <si>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</si>
  <si>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</si>
  <si>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</si>
  <si>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</si>
  <si>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</si>
  <si>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</si>
  <si>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</si>
  <si>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</si>
  <si>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</si>
  <si>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</si>
  <si>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</si>
  <si>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</si>
  <si>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</si>
  <si>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</si>
  <si>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</si>
  <si>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</si>
  <si>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</si>
  <si>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</si>
  <si>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</si>
  <si>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</si>
  <si>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</si>
  <si>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</si>
  <si>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</si>
  <si>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</si>
  <si>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</si>
  <si>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</si>
  <si>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</si>
  <si>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</si>
  <si>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</si>
  <si>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</si>
  <si>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</si>
  <si>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</si>
  <si>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</si>
  <si>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</si>
  <si>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</si>
  <si>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</si>
  <si>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</si>
  <si>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</si>
  <si>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</si>
  <si>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</si>
  <si>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</si>
  <si>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</si>
  <si>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</si>
  <si>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</si>
  <si>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</si>
  <si>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</si>
  <si>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</si>
  <si>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</si>
  <si>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</si>
  <si>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</si>
  <si>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</si>
  <si>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</si>
  <si>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</si>
  <si>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</si>
  <si>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</si>
  <si>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</si>
  <si>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</si>
  <si>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</si>
  <si>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</si>
  <si>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</si>
  <si>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</si>
  <si>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</si>
  <si>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</si>
  <si>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</si>
  <si>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</si>
  <si>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</si>
  <si>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</si>
  <si>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</si>
  <si>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</si>
  <si>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</si>
  <si>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</si>
  <si>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</si>
  <si>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</si>
  <si>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</si>
  <si>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</si>
  <si>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</si>
  <si>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</si>
  <si>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</si>
  <si>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</si>
  <si>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</si>
  <si>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</si>
  <si>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</si>
  <si>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</si>
  <si>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</si>
  <si>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</si>
  <si>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</si>
  <si>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</si>
  <si>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</si>
  <si>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</si>
  <si>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</si>
  <si>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</si>
  <si>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</si>
  <si>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</si>
  <si>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</si>
  <si>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</si>
  <si>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</si>
  <si>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</si>
  <si>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</si>
  <si>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</si>
  <si>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</si>
  <si>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</si>
  <si>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</si>
  <si>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</si>
  <si>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</si>
  <si>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</si>
  <si>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</si>
  <si>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</si>
  <si>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</si>
  <si>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</si>
  <si>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</si>
  <si>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</si>
  <si>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</si>
  <si>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</si>
  <si>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</si>
  <si>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</si>
  <si>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</si>
  <si>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</si>
  <si>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</si>
  <si>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</si>
  <si>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</si>
  <si>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</si>
  <si>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</si>
  <si>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</si>
  <si>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</si>
  <si>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</si>
  <si>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</si>
  <si>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</si>
  <si>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</si>
  <si>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</si>
  <si>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</si>
  <si>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</si>
  <si>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</si>
  <si>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</si>
  <si>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</si>
  <si>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</si>
  <si>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</si>
  <si>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</si>
  <si>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</si>
  <si>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</si>
  <si>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</si>
  <si>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</si>
  <si>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</si>
  <si>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</si>
  <si>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</si>
  <si>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</si>
  <si>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</si>
  <si>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</si>
  <si>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</si>
  <si>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</si>
  <si>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</si>
  <si>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</si>
  <si>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</si>
  <si>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</si>
  <si>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</si>
  <si>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</si>
  <si>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</si>
  <si>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</si>
  <si>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</si>
  <si>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</si>
  <si>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</si>
  <si>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</si>
  <si>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</si>
  <si>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</si>
  <si>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</si>
  <si>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</si>
  <si>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</si>
  <si>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</si>
  <si>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</si>
  <si>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</si>
  <si>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</si>
  <si>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</si>
  <si>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</si>
  <si>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</si>
  <si>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</si>
  <si>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</si>
  <si>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</si>
  <si>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</si>
  <si>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</si>
  <si>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</si>
  <si>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</si>
  <si>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</si>
  <si>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</si>
  <si>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</si>
  <si>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</si>
  <si>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</si>
  <si>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</si>
  <si>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</si>
  <si>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</si>
  <si>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</si>
  <si>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</si>
  <si>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</si>
  <si>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</si>
  <si>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</si>
  <si>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</si>
  <si>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</si>
  <si>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</si>
  <si>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</si>
  <si>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</si>
  <si>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</si>
  <si>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</si>
  <si>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</si>
  <si>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</si>
  <si>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</si>
  <si>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</si>
  <si>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</si>
  <si>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</si>
  <si>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</si>
  <si>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</si>
  <si>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</si>
  <si>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</si>
  <si>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</si>
  <si>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</si>
  <si>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</si>
  <si>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</si>
  <si>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</si>
  <si>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</si>
  <si>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</si>
  <si>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</si>
  <si>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</si>
  <si>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</si>
  <si>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</si>
  <si>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</si>
  <si>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</si>
  <si>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</si>
  <si>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</si>
  <si>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</si>
  <si>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</si>
  <si>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</si>
  <si>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</si>
  <si>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</si>
  <si>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</si>
  <si>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</si>
  <si>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</si>
  <si>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</si>
  <si>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</si>
  <si>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</si>
  <si>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</si>
  <si>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</si>
  <si>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</si>
  <si>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</si>
  <si>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</si>
  <si>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</si>
  <si>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</si>
  <si>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</si>
  <si>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</si>
  <si>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</si>
  <si>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</si>
  <si>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</si>
  <si>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</si>
  <si>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</si>
  <si>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</si>
  <si>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</si>
  <si>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</si>
  <si>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</si>
  <si>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</si>
  <si>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</si>
  <si>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</si>
  <si>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</si>
  <si>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</si>
  <si>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</si>
  <si>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</si>
  <si>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</si>
  <si>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</si>
  <si>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</si>
  <si>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</si>
  <si>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</si>
  <si>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</si>
  <si>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</si>
  <si>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</si>
  <si>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</si>
  <si>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</si>
  <si>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</si>
  <si>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</si>
  <si>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</si>
  <si>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</si>
  <si>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</si>
  <si>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</si>
  <si>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</si>
  <si>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</si>
  <si>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</si>
  <si>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</si>
  <si>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</si>
  <si>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</si>
  <si>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</si>
  <si>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</si>
  <si>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</si>
  <si>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</si>
  <si>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</si>
  <si>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</si>
  <si>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</si>
  <si>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</si>
  <si>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</si>
  <si>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</si>
  <si>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</si>
  <si>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</si>
  <si>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</si>
  <si>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</si>
  <si>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</si>
  <si>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</si>
  <si>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</si>
  <si>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</si>
  <si>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</si>
  <si>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</si>
  <si>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</si>
  <si>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</si>
  <si>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</si>
  <si>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</si>
  <si>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</si>
  <si>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</si>
  <si>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</si>
  <si>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</si>
  <si>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</si>
  <si>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</si>
  <si>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</si>
  <si>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</si>
  <si>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</si>
  <si>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</si>
  <si>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</si>
  <si>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</si>
  <si>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</si>
  <si>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</si>
  <si>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</si>
  <si>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</si>
  <si>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</si>
  <si>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</si>
  <si>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</si>
  <si>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</si>
  <si>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</si>
  <si>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</si>
  <si>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</si>
  <si>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</si>
  <si>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</si>
  <si>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</si>
  <si>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</si>
  <si>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</si>
  <si>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</si>
  <si>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</si>
  <si>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</si>
  <si>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</si>
  <si>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</si>
  <si>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</si>
  <si>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</si>
  <si>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</si>
  <si>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</si>
  <si>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</si>
  <si>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</si>
  <si>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</si>
  <si>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</si>
  <si>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</si>
  <si>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</si>
  <si>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</si>
  <si>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</si>
  <si>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</si>
  <si>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</si>
  <si>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</si>
  <si>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</si>
  <si>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</si>
  <si>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</si>
  <si>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</si>
  <si>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</si>
  <si>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</si>
  <si>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</si>
  <si>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</si>
  <si>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</si>
  <si>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</si>
  <si>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</si>
  <si>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</si>
  <si>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</si>
  <si>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</si>
  <si>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</si>
  <si>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</si>
  <si>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</si>
  <si>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</si>
  <si>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</si>
  <si>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</si>
  <si>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</si>
  <si>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</si>
  <si>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</si>
  <si>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</si>
  <si>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</si>
  <si>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</si>
  <si>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</si>
  <si>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</si>
  <si>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</si>
  <si>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</si>
  <si>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</si>
  <si>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</si>
  <si>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</si>
  <si>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</si>
  <si>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</si>
  <si>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</si>
  <si>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</si>
  <si>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</si>
  <si>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</si>
  <si>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</si>
  <si>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</si>
  <si>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</si>
  <si>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</si>
  <si>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</si>
  <si>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</si>
  <si>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</si>
  <si>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</si>
  <si>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</si>
  <si>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</si>
  <si>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</si>
  <si>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</si>
  <si>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</si>
  <si>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</si>
  <si>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</si>
  <si>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</si>
  <si>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</si>
  <si>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</si>
  <si>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</si>
  <si>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</si>
  <si>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</si>
  <si>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</si>
  <si>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</si>
  <si>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</si>
  <si>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</si>
  <si>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</si>
  <si>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</si>
  <si>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</si>
  <si>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</si>
  <si>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</si>
  <si>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</si>
  <si>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</si>
  <si>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</si>
  <si>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</si>
  <si>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</si>
  <si>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</si>
  <si>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</si>
  <si>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</si>
  <si>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</si>
  <si>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</si>
  <si>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</si>
  <si>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</si>
  <si>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</si>
  <si>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</si>
  <si>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</si>
  <si>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</si>
  <si>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</si>
  <si>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</si>
  <si>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</si>
  <si>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</si>
  <si>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</si>
  <si>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</si>
  <si>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</si>
  <si>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</si>
  <si>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</si>
  <si>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</si>
  <si>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</si>
  <si>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</si>
  <si>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</si>
  <si>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</si>
  <si>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</si>
  <si>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</si>
  <si>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</si>
  <si>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</si>
  <si>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</si>
  <si>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</si>
  <si>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</si>
  <si>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</si>
  <si>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</si>
  <si>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</si>
  <si>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</si>
  <si>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</si>
  <si>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</si>
  <si>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</si>
  <si>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</si>
  <si>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</si>
  <si>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</si>
  <si>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</si>
  <si>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</si>
  <si>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</si>
  <si>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</si>
  <si>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</si>
  <si>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</si>
  <si>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</si>
  <si>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</si>
  <si>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</si>
  <si>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</si>
  <si>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</si>
  <si>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</si>
  <si>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</si>
  <si>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</si>
  <si>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</si>
  <si>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</si>
  <si>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</si>
  <si>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</si>
  <si>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</si>
  <si>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</si>
  <si>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</si>
  <si>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</si>
  <si>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</si>
  <si>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</si>
  <si>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</si>
  <si>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</si>
  <si>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</si>
  <si>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</si>
  <si>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</si>
  <si>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</si>
  <si>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</si>
  <si>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</si>
  <si>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</si>
  <si>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</si>
  <si>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</si>
  <si>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</si>
  <si>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</si>
  <si>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</si>
  <si>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</si>
  <si>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</si>
  <si>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</si>
  <si>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</si>
  <si>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</si>
  <si>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</si>
  <si>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</si>
  <si>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</si>
  <si>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</si>
  <si>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</si>
  <si>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</si>
  <si>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</si>
  <si>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</si>
  <si>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</si>
  <si>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</si>
  <si>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</si>
  <si>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</si>
  <si>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</si>
  <si>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</si>
  <si>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</si>
  <si>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</si>
  <si>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</si>
  <si>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</si>
  <si>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</si>
  <si>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</si>
  <si>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</si>
  <si>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</si>
  <si>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</si>
  <si>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</si>
  <si>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</si>
  <si>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</si>
  <si>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</si>
  <si>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</si>
  <si>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</si>
  <si>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</si>
  <si>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</si>
  <si>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</si>
  <si>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</si>
  <si>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</si>
  <si>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</si>
  <si>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</si>
  <si>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</si>
  <si>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</si>
  <si>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</si>
  <si>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</si>
  <si>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</si>
  <si>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</si>
  <si>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</si>
  <si>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</si>
  <si>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</si>
  <si>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</si>
  <si>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</si>
  <si>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</si>
  <si>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</si>
  <si>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</si>
  <si>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</si>
  <si>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</si>
  <si>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</si>
  <si>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</si>
  <si>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</si>
  <si>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</si>
  <si>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</si>
  <si>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</si>
  <si>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</si>
  <si>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</si>
  <si>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</si>
  <si>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</si>
  <si>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</si>
  <si>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</si>
  <si>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</si>
  <si>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</si>
  <si>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</si>
  <si>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</si>
  <si>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</si>
  <si>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</si>
  <si>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</si>
  <si>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</si>
  <si>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</si>
  <si>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</si>
  <si>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</si>
  <si>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</si>
  <si>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</si>
  <si>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</si>
  <si>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</si>
  <si>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</si>
  <si>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</si>
  <si>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</si>
  <si>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</si>
  <si>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</si>
  <si>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</si>
  <si>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</si>
  <si>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</si>
  <si>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</si>
  <si>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</si>
  <si>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</si>
  <si>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</si>
  <si>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</si>
  <si>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</si>
  <si>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</si>
  <si>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</si>
  <si>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</si>
  <si>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</si>
  <si>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</si>
  <si>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</si>
  <si>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</si>
  <si>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</si>
  <si>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</si>
  <si>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</si>
  <si>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</si>
  <si>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</si>
  <si>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</si>
  <si>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</si>
  <si>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</si>
  <si>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</si>
  <si>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</si>
  <si>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</si>
  <si>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</si>
  <si>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</si>
  <si>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</si>
  <si>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</si>
  <si>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</si>
  <si>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</si>
  <si>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</si>
  <si>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</si>
  <si>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</si>
  <si>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</si>
  <si>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</si>
  <si>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</si>
  <si>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</si>
  <si>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</si>
  <si>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</si>
  <si>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</si>
  <si>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</si>
  <si>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</si>
  <si>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</si>
  <si>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</si>
  <si>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</si>
  <si>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</si>
  <si>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</si>
  <si>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</si>
  <si>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</si>
  <si>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</si>
  <si>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</si>
  <si>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</si>
  <si>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</si>
  <si>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</si>
  <si>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</si>
  <si>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</si>
  <si>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</si>
  <si>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</si>
  <si>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</si>
  <si>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</si>
  <si>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</si>
  <si>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</si>
  <si>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</si>
  <si>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</si>
  <si>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</si>
  <si>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</si>
  <si>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</si>
  <si>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</si>
  <si>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</si>
  <si>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</si>
  <si>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</si>
  <si>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</si>
  <si>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</si>
  <si>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</si>
  <si>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</si>
  <si>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</si>
  <si>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</si>
  <si>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</si>
  <si>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</si>
  <si>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</si>
  <si>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</si>
  <si>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</si>
  <si>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</si>
  <si>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</si>
  <si>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</si>
  <si>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</si>
  <si>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</si>
  <si>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</si>
  <si>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</si>
  <si>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</si>
  <si>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</si>
  <si>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</si>
  <si>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</si>
  <si>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</si>
  <si>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</si>
  <si>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</si>
  <si>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</si>
  <si>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</si>
  <si>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</si>
  <si>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</si>
  <si>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</si>
  <si>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</si>
  <si>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</si>
  <si>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</si>
  <si>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</si>
  <si>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</si>
  <si>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</si>
  <si>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</si>
  <si>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</si>
  <si>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</si>
  <si>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</si>
  <si>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</si>
  <si>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</si>
  <si>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</si>
  <si>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</si>
  <si>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</si>
  <si>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</si>
  <si>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</si>
  <si>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</si>
  <si>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</si>
  <si>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</si>
  <si>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</si>
  <si>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</si>
  <si>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</si>
  <si>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</si>
  <si>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</si>
  <si>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</si>
  <si>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</si>
  <si>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</si>
  <si>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</si>
  <si>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</si>
  <si>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</si>
  <si>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</si>
  <si>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</si>
  <si>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</si>
  <si>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</si>
  <si>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</si>
  <si>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</si>
  <si>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</si>
  <si>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</si>
  <si>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</si>
  <si>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</si>
  <si>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</si>
  <si>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</si>
  <si>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</si>
  <si>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</si>
  <si>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</si>
  <si>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</si>
  <si>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</si>
  <si>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</si>
  <si>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</si>
  <si>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</si>
  <si>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</si>
  <si>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</si>
  <si>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</si>
  <si>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</si>
  <si>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</si>
  <si>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</si>
  <si>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</si>
  <si>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</si>
  <si>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</si>
  <si>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</si>
  <si>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</si>
  <si>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</si>
  <si>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</si>
  <si>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</si>
  <si>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</si>
  <si>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</si>
  <si>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</si>
  <si>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</si>
  <si>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</si>
  <si>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</si>
  <si>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</si>
  <si>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</si>
  <si>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</si>
  <si>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</si>
  <si>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</si>
  <si>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</si>
  <si>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</si>
  <si>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</si>
  <si>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</si>
  <si>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</si>
  <si>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</si>
  <si>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</si>
  <si>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</si>
  <si>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</si>
  <si>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</si>
  <si>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</si>
  <si>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</si>
  <si>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</si>
  <si>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</si>
  <si>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</si>
  <si>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</si>
  <si>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</si>
  <si>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</si>
  <si>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</si>
  <si>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</si>
  <si>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</si>
  <si>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</si>
  <si>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</si>
  <si>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</si>
  <si>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</si>
  <si>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</si>
  <si>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</si>
  <si>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</si>
  <si>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</si>
  <si>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</si>
  <si>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</si>
  <si>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</si>
  <si>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</si>
  <si>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</si>
  <si>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</si>
  <si>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</si>
  <si>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</si>
  <si>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</si>
  <si>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</si>
  <si>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</si>
  <si>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</si>
  <si>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</si>
  <si>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</si>
  <si>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</si>
  <si>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</si>
  <si>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</si>
  <si>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</si>
  <si>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</si>
  <si>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</si>
  <si>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</si>
  <si>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</si>
  <si>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</si>
  <si>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</si>
  <si>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</si>
  <si>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</si>
  <si>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</si>
  <si>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</si>
  <si>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</si>
  <si>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</si>
  <si>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</si>
  <si>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</si>
  <si>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</si>
  <si>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</si>
  <si>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</si>
  <si>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</si>
  <si>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</si>
  <si>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</si>
  <si>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</si>
  <si>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</si>
  <si>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</si>
  <si>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</si>
  <si>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</si>
  <si>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</si>
  <si>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</si>
  <si>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</si>
  <si>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</si>
  <si>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</si>
  <si>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</si>
  <si>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</si>
  <si>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</si>
  <si>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</si>
  <si>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</si>
  <si>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</si>
  <si>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</si>
  <si>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</si>
  <si>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</si>
  <si>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</si>
  <si>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</si>
  <si>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</si>
  <si>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</si>
  <si>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</si>
  <si>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</si>
  <si>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</si>
  <si>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</si>
  <si>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</si>
  <si>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</si>
  <si>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</si>
  <si>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</si>
  <si>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</si>
  <si>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</si>
  <si>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</si>
  <si>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</si>
  <si>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</si>
  <si>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</si>
  <si>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</si>
  <si>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</si>
  <si>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</si>
  <si>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</si>
  <si>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</si>
  <si>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</si>
  <si>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</si>
  <si>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</si>
  <si>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</si>
  <si>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</si>
  <si>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</si>
  <si>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</si>
  <si>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</si>
  <si>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</si>
  <si>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</si>
  <si>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</si>
  <si>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</si>
  <si>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</si>
  <si>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</si>
  <si>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</si>
  <si>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</si>
  <si>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</si>
  <si>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</si>
  <si>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</si>
  <si>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</si>
  <si>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</si>
  <si>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</si>
  <si>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</si>
  <si>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</si>
  <si>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</si>
  <si>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</si>
  <si>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</si>
  <si>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</si>
  <si>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</si>
  <si>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</si>
  <si>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</si>
  <si>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</si>
  <si>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</si>
  <si>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</si>
  <si>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</si>
  <si>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</si>
  <si>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</si>
  <si>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</si>
  <si>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</si>
  <si>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</si>
  <si>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</si>
  <si>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</si>
  <si>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</si>
  <si>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</si>
  <si>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</si>
  <si>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</si>
  <si>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</si>
  <si>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</si>
  <si>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</si>
  <si>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</si>
  <si>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</si>
  <si>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</si>
  <si>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</si>
  <si>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</si>
  <si>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</si>
  <si>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</si>
  <si>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</si>
  <si>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</si>
  <si>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</si>
  <si>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</si>
  <si>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</si>
  <si>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</si>
  <si>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</si>
  <si>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</si>
  <si>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</si>
  <si>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</si>
  <si>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</si>
  <si>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</si>
  <si>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</si>
  <si>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</si>
  <si>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</si>
  <si>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</si>
  <si>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</si>
  <si>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</si>
  <si>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</si>
  <si>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</si>
  <si>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</si>
  <si>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</si>
  <si>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</si>
  <si>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</si>
  <si>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</si>
  <si>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</si>
  <si>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</si>
  <si>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</si>
  <si>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</si>
  <si>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</si>
  <si>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</si>
  <si>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</si>
  <si>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</si>
  <si>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</si>
  <si>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</si>
  <si>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</si>
  <si>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</si>
  <si>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</si>
  <si>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</si>
  <si>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</si>
  <si>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</si>
  <si>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</si>
  <si>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</si>
  <si>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</si>
  <si>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</si>
  <si>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</si>
  <si>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</si>
  <si>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</si>
  <si>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</si>
  <si>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</si>
  <si>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</si>
  <si>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</si>
  <si>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</si>
  <si>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</si>
  <si>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</si>
  <si>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</si>
  <si>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</si>
  <si>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</si>
  <si>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</si>
  <si>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</si>
  <si>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</si>
  <si>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</si>
  <si>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</si>
  <si>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</si>
  <si>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</si>
  <si>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</si>
  <si>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</si>
  <si>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</si>
  <si>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</si>
  <si>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</si>
  <si>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</si>
  <si>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</si>
  <si>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</si>
  <si>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</si>
  <si>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</si>
  <si>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</si>
  <si>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</si>
  <si>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</si>
  <si>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</si>
  <si>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</si>
  <si>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</si>
  <si>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</si>
  <si>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</si>
  <si>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</si>
  <si>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</si>
  <si>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</si>
  <si>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</si>
  <si>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</si>
  <si>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</si>
  <si>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</si>
  <si>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</si>
  <si>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</si>
  <si>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</si>
  <si>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</si>
  <si>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</si>
  <si>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</si>
  <si>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</si>
  <si>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</si>
  <si>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</si>
  <si>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</si>
  <si>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</si>
  <si>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</si>
  <si>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</si>
  <si>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</si>
  <si>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</si>
  <si>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</si>
  <si>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</si>
  <si>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</si>
  <si>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</si>
  <si>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</si>
  <si>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</si>
  <si>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</si>
  <si>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</si>
  <si>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</si>
  <si>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</si>
  <si>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</si>
  <si>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</si>
  <si>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</si>
  <si>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</si>
  <si>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</si>
  <si>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</si>
  <si>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</si>
  <si>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</si>
  <si>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</si>
  <si>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</si>
  <si>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</si>
  <si>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</si>
  <si>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</si>
  <si>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</si>
  <si>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</si>
  <si>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</si>
  <si>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</si>
  <si>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</si>
  <si>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</si>
  <si>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</si>
  <si>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</si>
  <si>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</si>
  <si>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</si>
  <si>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</si>
  <si>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</si>
  <si>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</si>
  <si>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</si>
  <si>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</si>
  <si>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</si>
  <si>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</si>
  <si>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</si>
  <si>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</si>
  <si>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</si>
  <si>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</si>
  <si>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</si>
  <si>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</si>
  <si>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</si>
  <si>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</si>
  <si>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</si>
  <si>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</si>
  <si>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</si>
  <si>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</si>
  <si>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</si>
  <si>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</si>
  <si>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</si>
  <si>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</si>
  <si>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</si>
  <si>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</si>
  <si>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</si>
  <si>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</si>
  <si>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</si>
  <si>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</si>
  <si>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</si>
  <si>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</si>
  <si>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</si>
  <si>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</si>
  <si>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</si>
  <si>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</si>
  <si>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</si>
  <si>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</si>
  <si>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</si>
  <si>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</si>
  <si>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</si>
  <si>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</si>
  <si>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</si>
  <si>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</si>
  <si>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</si>
  <si>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</si>
  <si>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</si>
  <si>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</si>
  <si>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</si>
  <si>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</si>
  <si>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</si>
  <si>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</si>
  <si>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</si>
  <si>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</si>
  <si>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</si>
  <si>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</si>
  <si>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</si>
  <si>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</si>
  <si>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</si>
  <si>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</si>
  <si>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</si>
  <si>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</si>
  <si>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</si>
  <si>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</si>
  <si>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</si>
  <si>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</si>
  <si>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</si>
  <si>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</si>
  <si>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</si>
  <si>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</si>
  <si>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</si>
  <si>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</si>
  <si>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</si>
  <si>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</si>
  <si>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</si>
  <si>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</si>
  <si>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</si>
  <si>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</si>
  <si>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</si>
  <si>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</si>
  <si>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</si>
  <si>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</si>
  <si>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</si>
  <si>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</si>
  <si>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</si>
  <si>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</si>
  <si>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</si>
  <si>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</si>
  <si>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</si>
  <si>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</si>
  <si>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</si>
  <si>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</si>
  <si>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</si>
  <si>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</si>
  <si>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</si>
  <si>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</si>
  <si>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</si>
  <si>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</si>
  <si>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</si>
  <si>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</si>
  <si>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</si>
  <si>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</si>
  <si>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</si>
  <si>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</si>
  <si>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</si>
  <si>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</si>
  <si>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</si>
  <si>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</si>
  <si>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</si>
  <si>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</si>
  <si>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</si>
  <si>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</si>
  <si>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</si>
  <si>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</si>
  <si>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</si>
  <si>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</si>
  <si>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</si>
  <si>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</si>
  <si>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</si>
  <si>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</si>
  <si>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</si>
  <si>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</si>
  <si>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</si>
  <si>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</si>
  <si>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</si>
  <si>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</si>
  <si>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</si>
  <si>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</si>
  <si>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</si>
  <si>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</si>
  <si>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</si>
  <si>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</si>
  <si>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</si>
  <si>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</si>
  <si>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</si>
  <si>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</si>
  <si>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</si>
  <si>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</si>
  <si>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</si>
  <si>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</si>
  <si>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</si>
  <si>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</si>
  <si>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</si>
  <si>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</si>
  <si>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</si>
  <si>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</si>
  <si>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</si>
  <si>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</si>
  <si>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</si>
  <si>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</si>
  <si>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</si>
  <si>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</si>
  <si>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</si>
  <si>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</si>
  <si>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</si>
  <si>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</si>
  <si>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</si>
  <si>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</si>
  <si>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</si>
  <si>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</si>
  <si>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</si>
  <si>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</si>
  <si>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</si>
  <si>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</si>
  <si>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</si>
  <si>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</si>
  <si>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</si>
  <si>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</si>
  <si>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</si>
  <si>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</si>
  <si>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</si>
  <si>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</si>
  <si>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</si>
  <si>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</si>
  <si>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</si>
  <si>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</si>
  <si>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</si>
  <si>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</si>
  <si>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</si>
  <si>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</si>
  <si>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</si>
  <si>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</si>
  <si>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</si>
  <si>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</si>
  <si>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</si>
  <si>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</si>
  <si>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</si>
  <si>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</si>
  <si>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</si>
  <si>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</si>
  <si>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</si>
  <si>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</si>
  <si>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</si>
  <si>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</si>
  <si>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</si>
  <si>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</si>
  <si>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</si>
  <si>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</si>
  <si>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</si>
  <si>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</si>
  <si>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</si>
  <si>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</si>
  <si>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</si>
  <si>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</si>
  <si>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</si>
  <si>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</si>
  <si>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</si>
  <si>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</si>
  <si>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</si>
  <si>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</si>
  <si>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</si>
  <si>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</si>
  <si>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</si>
  <si>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</si>
  <si>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</si>
  <si>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</si>
  <si>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</si>
  <si>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</si>
  <si>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</si>
  <si>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</si>
  <si>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</si>
  <si>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</si>
  <si>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</si>
  <si>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</si>
  <si>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</si>
  <si>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</si>
  <si>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</si>
  <si>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</si>
  <si>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</si>
  <si>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</si>
  <si>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</si>
  <si>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</si>
  <si>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</si>
  <si>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</si>
  <si>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</si>
  <si>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</si>
  <si>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</si>
  <si>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</si>
  <si>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</si>
  <si>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</si>
  <si>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</si>
  <si>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</si>
  <si>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</si>
  <si>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</si>
  <si>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</si>
  <si>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</si>
  <si>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</si>
  <si>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</si>
  <si>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</si>
  <si>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</si>
  <si>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</si>
  <si>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</si>
  <si>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</si>
  <si>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</si>
  <si>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</si>
  <si>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</si>
  <si>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</si>
  <si>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</si>
  <si>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</si>
  <si>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</si>
  <si>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</si>
  <si>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</si>
  <si>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</si>
  <si>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</si>
  <si>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</si>
  <si>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</si>
  <si>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</si>
  <si>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</si>
  <si>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</si>
  <si>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</si>
  <si>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</si>
  <si>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</si>
  <si>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</si>
  <si>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</si>
  <si>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</si>
  <si>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</si>
  <si>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</si>
  <si>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</si>
  <si>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</si>
  <si>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</si>
  <si>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</si>
  <si>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</si>
  <si>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</si>
  <si>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</si>
  <si>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</si>
  <si>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</si>
  <si>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</si>
  <si>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</si>
  <si>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</si>
  <si>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</si>
  <si>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</si>
  <si>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</si>
  <si>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</si>
  <si>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</si>
  <si>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</si>
  <si>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</si>
  <si>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</si>
  <si>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</si>
  <si>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</si>
  <si>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</si>
  <si>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</si>
  <si>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</si>
  <si>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</si>
  <si>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</si>
  <si>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</si>
  <si>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</si>
  <si>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</si>
  <si>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</si>
  <si>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</si>
  <si>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</si>
  <si>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</si>
  <si>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</si>
  <si>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</si>
  <si>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</si>
  <si>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</si>
  <si>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</si>
  <si>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</si>
  <si>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</si>
  <si>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</si>
  <si>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</si>
  <si>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</si>
  <si>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</si>
  <si>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</si>
  <si>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</si>
  <si>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</si>
  <si>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</si>
  <si>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</si>
  <si>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</si>
  <si>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</si>
  <si>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</si>
  <si>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</si>
  <si>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</si>
  <si>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</si>
  <si>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</si>
  <si>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</si>
  <si>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</si>
  <si>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</si>
  <si>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</si>
  <si>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</si>
  <si>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</si>
  <si>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</si>
  <si>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</si>
  <si>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</si>
  <si>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</si>
  <si>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</si>
  <si>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</si>
  <si>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</si>
  <si>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</si>
  <si>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</si>
  <si>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</si>
  <si>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</si>
  <si>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</si>
  <si>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</si>
  <si>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</si>
  <si>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</si>
  <si>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</si>
  <si>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</si>
  <si>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</si>
  <si>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</si>
  <si>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</si>
  <si>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</si>
  <si>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</si>
  <si>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</si>
  <si>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</si>
  <si>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</si>
  <si>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</si>
  <si>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</si>
  <si>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</si>
  <si>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</si>
  <si>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</si>
  <si>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</si>
  <si>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</si>
  <si>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</si>
  <si>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</si>
  <si>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</si>
  <si>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</si>
  <si>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</si>
  <si>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</si>
  <si>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</si>
  <si>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</si>
  <si>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</si>
  <si>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</si>
  <si>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</si>
  <si>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</si>
  <si>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</si>
  <si>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</si>
  <si>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</si>
  <si>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</si>
  <si>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</si>
  <si>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</si>
  <si>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</si>
  <si>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</si>
  <si>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</si>
  <si>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</si>
  <si>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</si>
  <si>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</si>
  <si>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</si>
  <si>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</si>
  <si>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</si>
  <si>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</si>
  <si>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</si>
  <si>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</si>
  <si>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</si>
  <si>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</si>
  <si>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</si>
  <si>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</si>
  <si>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</si>
  <si>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</si>
  <si>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</si>
  <si>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</si>
  <si>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</si>
  <si>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</si>
  <si>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</si>
  <si>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</si>
  <si>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</si>
  <si>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</si>
  <si>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</si>
  <si>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</si>
  <si>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</si>
  <si>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</si>
  <si>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</si>
  <si>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</si>
  <si>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</si>
  <si>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</si>
  <si>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</si>
  <si>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</si>
  <si>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</si>
  <si>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</si>
  <si>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</si>
  <si>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</si>
  <si>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</si>
  <si>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</si>
  <si>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</si>
  <si>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</si>
  <si>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</si>
  <si>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</si>
  <si>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</si>
  <si>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</si>
  <si>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</si>
  <si>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</si>
  <si>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</si>
  <si>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</si>
  <si>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</si>
  <si>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</si>
  <si>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</si>
  <si>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</si>
  <si>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</si>
  <si>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</si>
  <si>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</si>
  <si>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</si>
  <si>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</si>
  <si>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</si>
  <si>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</si>
  <si>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</si>
  <si>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</si>
  <si>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</si>
  <si>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</si>
  <si>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</si>
  <si>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</si>
  <si>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</si>
  <si>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</si>
  <si>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</si>
  <si>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</si>
  <si>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</si>
  <si>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</si>
  <si>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</si>
  <si>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</si>
  <si>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</si>
  <si>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</si>
  <si>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</si>
  <si>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</si>
  <si>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</si>
  <si>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</si>
  <si>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</si>
  <si>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</si>
  <si>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</si>
  <si>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</si>
  <si>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</si>
  <si>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</si>
  <si>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</si>
  <si>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</si>
  <si>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</si>
  <si>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</si>
  <si>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</si>
  <si>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</si>
  <si>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</si>
  <si>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</si>
  <si>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</si>
  <si>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</si>
  <si>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</si>
  <si>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</si>
  <si>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</si>
  <si>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</si>
  <si>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</si>
  <si>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</si>
  <si>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</si>
  <si>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</si>
  <si>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</si>
  <si>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</si>
  <si>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</si>
  <si>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</si>
  <si>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</si>
  <si>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</si>
  <si>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</si>
  <si>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</si>
  <si>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</si>
  <si>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</si>
  <si>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</si>
  <si>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</si>
  <si>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</si>
  <si>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</si>
  <si>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</si>
  <si>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</si>
  <si>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</si>
  <si>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</si>
  <si>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</si>
  <si>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</si>
  <si>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</si>
  <si>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</si>
  <si>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</si>
  <si>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</si>
  <si>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</si>
  <si>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</si>
  <si>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</si>
  <si>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</si>
  <si>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</si>
  <si>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</si>
  <si>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</si>
  <si>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</si>
  <si>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</si>
  <si>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</si>
  <si>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</si>
  <si>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</si>
  <si>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</si>
  <si>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</si>
  <si>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</si>
  <si>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</si>
  <si>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</si>
  <si>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</si>
  <si>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</si>
  <si>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</si>
  <si>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</si>
  <si>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</si>
  <si>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</si>
  <si>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</si>
  <si>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</si>
  <si>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</si>
  <si>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</si>
  <si>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</si>
  <si>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</si>
  <si>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</si>
  <si>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</si>
  <si>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</si>
  <si>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</si>
  <si>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</si>
  <si>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</si>
  <si>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</si>
  <si>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</si>
  <si>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</si>
  <si>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</si>
  <si>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</si>
  <si>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</si>
  <si>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</si>
  <si>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</si>
  <si>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</si>
  <si>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</si>
  <si>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</si>
  <si>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</si>
  <si>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</si>
  <si>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</si>
  <si>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</si>
  <si>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</si>
  <si>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</si>
  <si>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</si>
  <si>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</si>
  <si>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</si>
  <si>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</si>
  <si>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</si>
  <si>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</si>
  <si>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</si>
  <si>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</si>
  <si>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</si>
  <si>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</si>
  <si>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</si>
  <si>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</si>
  <si>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</si>
  <si>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</si>
  <si>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</si>
  <si>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</si>
  <si>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</si>
  <si>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</si>
  <si>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</si>
  <si>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</si>
  <si>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</si>
  <si>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</si>
  <si>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</si>
  <si>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</si>
  <si>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</si>
  <si>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</si>
  <si>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</si>
  <si>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</si>
  <si>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</si>
  <si>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</si>
  <si>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</si>
  <si>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</si>
  <si>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</si>
  <si>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</si>
  <si>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</si>
  <si>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</si>
  <si>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</si>
  <si>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</si>
  <si>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</si>
  <si>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</si>
  <si>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</si>
  <si>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</si>
  <si>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</si>
  <si>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</si>
  <si>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</si>
  <si>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</si>
  <si>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</si>
  <si>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</si>
  <si>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</si>
  <si>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</si>
  <si>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</si>
  <si>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</si>
  <si>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</si>
  <si>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</si>
  <si>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</si>
  <si>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</si>
  <si>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</si>
  <si>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</si>
  <si>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</si>
  <si>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</si>
  <si>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</si>
  <si>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</si>
  <si>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</si>
  <si>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</si>
  <si>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</si>
  <si>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</si>
  <si>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</si>
  <si>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</si>
  <si>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</si>
  <si>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</si>
  <si>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</si>
  <si>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</si>
  <si>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</si>
  <si>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</si>
  <si>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</si>
  <si>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</si>
  <si>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</si>
  <si>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</si>
  <si>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</si>
  <si>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</si>
  <si>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</si>
  <si>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</si>
  <si>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</si>
  <si>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</si>
  <si>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</si>
  <si>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</si>
  <si>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</si>
  <si>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</si>
  <si>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</si>
  <si>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</si>
  <si>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</si>
  <si>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</si>
  <si>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</si>
  <si>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</si>
  <si>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</si>
  <si>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</si>
  <si>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</si>
  <si>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</si>
  <si>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</si>
  <si>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</si>
  <si>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</si>
  <si>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</si>
  <si>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</si>
  <si>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</si>
  <si>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</si>
  <si>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</si>
  <si>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</si>
  <si>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</si>
  <si>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</si>
  <si>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</si>
  <si>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</si>
  <si>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</si>
  <si>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</si>
  <si>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</si>
  <si>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</si>
  <si>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</si>
  <si>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</si>
  <si>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</si>
  <si>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</si>
  <si>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</si>
  <si>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</si>
  <si>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</si>
  <si>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</si>
  <si>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</si>
  <si>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</si>
  <si>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</si>
  <si>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</si>
  <si>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</si>
  <si>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</si>
  <si>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</si>
  <si>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</si>
  <si>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</si>
  <si>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</si>
  <si>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</si>
  <si>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</si>
  <si>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</si>
  <si>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</si>
  <si>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</si>
  <si>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</si>
  <si>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</si>
  <si>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</si>
  <si>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</si>
  <si>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</si>
  <si>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</si>
  <si>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</si>
  <si>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</si>
  <si>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</si>
  <si>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</si>
  <si>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</si>
  <si>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</si>
  <si>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</si>
  <si>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</si>
  <si>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</si>
  <si>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</si>
  <si>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</si>
  <si>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</si>
  <si>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</si>
  <si>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</si>
  <si>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</si>
  <si>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</si>
  <si>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</si>
  <si>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</si>
  <si>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</si>
  <si>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</si>
  <si>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</si>
  <si>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</si>
  <si>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</si>
  <si>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</si>
  <si>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</si>
  <si>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</si>
  <si>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</si>
  <si>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</si>
  <si>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</si>
  <si>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</si>
  <si>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</si>
  <si>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</si>
  <si>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</si>
  <si>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</si>
  <si>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</si>
  <si>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</si>
  <si>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</si>
  <si>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</si>
  <si>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</si>
  <si>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</si>
  <si>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</si>
  <si>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</si>
  <si>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</si>
  <si>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</si>
  <si>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</si>
  <si>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</si>
  <si>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</si>
  <si>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</si>
  <si>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</si>
  <si>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</si>
  <si>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</si>
  <si>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</si>
  <si>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</si>
  <si>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</si>
  <si>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</si>
  <si>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</si>
  <si>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</si>
  <si>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</si>
  <si>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</si>
  <si>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</si>
  <si>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</si>
  <si>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</si>
  <si>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</si>
  <si>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</si>
  <si>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</si>
  <si>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</si>
  <si>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</si>
  <si>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</si>
  <si>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</si>
  <si>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</si>
  <si>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</si>
  <si>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</si>
  <si>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</si>
  <si>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</si>
  <si>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</si>
  <si>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</si>
  <si>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</si>
  <si>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</si>
  <si>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</si>
  <si>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</si>
  <si>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</si>
  <si>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</si>
  <si>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</si>
  <si>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</si>
  <si>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</si>
  <si>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</si>
  <si>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</si>
  <si>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</si>
  <si>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</si>
  <si>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</si>
  <si>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</si>
  <si>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</si>
  <si>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</si>
  <si>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</si>
  <si>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</si>
  <si>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</si>
  <si>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</si>
  <si>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</si>
  <si>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</si>
  <si>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</si>
  <si>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</si>
  <si>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</si>
  <si>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</si>
  <si>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</si>
  <si>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</si>
  <si>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</si>
  <si>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</si>
  <si>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</si>
  <si>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</si>
  <si>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</si>
  <si>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</si>
  <si>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</si>
  <si>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</si>
  <si>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</si>
  <si>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</si>
  <si>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</si>
  <si>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</si>
  <si>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</si>
  <si>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</si>
  <si>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</si>
  <si>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</si>
  <si>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</si>
  <si>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</si>
  <si>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</si>
  <si>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</si>
  <si>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</si>
  <si>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</si>
  <si>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</si>
  <si>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</si>
  <si>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</si>
  <si>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</si>
  <si>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</si>
  <si>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</si>
  <si>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</si>
  <si>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</si>
  <si>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</si>
  <si>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</si>
  <si>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</si>
  <si>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</si>
  <si>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</si>
  <si>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</si>
  <si>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</si>
  <si>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</si>
  <si>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</si>
  <si>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</si>
  <si>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</si>
  <si>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</si>
  <si>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</si>
  <si>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</si>
  <si>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</si>
  <si>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</si>
  <si>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</si>
  <si>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</si>
  <si>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</si>
  <si>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</si>
  <si>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</si>
  <si>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</si>
  <si>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</si>
  <si>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</si>
  <si>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</si>
  <si>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</si>
  <si>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</si>
  <si>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</si>
  <si>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</si>
  <si>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</si>
  <si>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</si>
  <si>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</si>
  <si>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</si>
  <si>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</si>
  <si>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</si>
  <si>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</si>
  <si>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</si>
  <si>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</si>
  <si>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</si>
  <si>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</si>
  <si>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</si>
  <si>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</si>
  <si>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</si>
  <si>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</si>
  <si>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</si>
  <si>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</si>
  <si>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</si>
  <si>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</si>
  <si>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</si>
  <si>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</si>
  <si>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</si>
  <si>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</si>
  <si>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</si>
  <si>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</si>
  <si>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</si>
  <si>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</si>
  <si>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</si>
  <si>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</si>
  <si>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</si>
  <si>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</si>
  <si>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</si>
  <si>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</si>
  <si>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</si>
  <si>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</si>
  <si>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</si>
  <si>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</si>
  <si>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</si>
  <si>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</si>
  <si>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</si>
  <si>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</si>
  <si>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</si>
  <si>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</si>
  <si>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</si>
  <si>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</si>
  <si>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</si>
  <si>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</si>
  <si>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</si>
  <si>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</si>
  <si>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</si>
  <si>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</si>
  <si>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</si>
  <si>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</si>
  <si>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</si>
  <si>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</si>
  <si>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</si>
  <si>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</si>
  <si>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</si>
  <si>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</si>
  <si>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</si>
  <si>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</si>
  <si>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</si>
  <si>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</si>
  <si>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</si>
  <si>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</si>
  <si>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</si>
  <si>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</si>
  <si>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</si>
  <si>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</si>
  <si>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</si>
  <si>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</si>
  <si>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</si>
  <si>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</si>
  <si>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</si>
  <si>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</si>
  <si>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</si>
  <si>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</si>
  <si>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</si>
  <si>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</si>
  <si>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</si>
  <si>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</si>
  <si>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</si>
  <si>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</si>
  <si>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</si>
  <si>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</si>
  <si>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</si>
  <si>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</si>
  <si>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</si>
  <si>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</si>
  <si>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</si>
  <si>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</si>
  <si>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</si>
  <si>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</si>
  <si>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</si>
  <si>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</si>
  <si>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</si>
  <si>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</si>
  <si>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</si>
  <si>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</si>
  <si>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</si>
  <si>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</si>
  <si>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</si>
  <si>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</si>
  <si>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Inox Tirrenica srl</t>
  </si>
  <si>
    <t>via Cornelia, 498 | 00166 - ROMA (RM) -Italy-</t>
  </si>
  <si>
    <t>Alessandro Mazzolani</t>
  </si>
  <si>
    <t>sustainability@inoxtirrenica.it</t>
  </si>
  <si>
    <t>+39.0541.794398</t>
  </si>
  <si>
    <t>Lucia Bassignani</t>
  </si>
  <si>
    <t>Ufficio Commerciale</t>
  </si>
  <si>
    <t>lucia.bassignani@inoxtirrenica.it</t>
  </si>
  <si>
    <t>+39 06.65191250</t>
  </si>
  <si>
    <t>100%</t>
  </si>
  <si>
    <t>The mineral sourcing policy is that of the parent group and is published here: https://www.wuerth.com/wuerth-group/Company/Sustainability/Sustainability-2024.php</t>
  </si>
  <si>
    <t>https://www.integritynext.com/</t>
  </si>
  <si>
    <t>A</t>
  </si>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</sst>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ntegritynext.com/" TargetMode="External"/><Relationship Id="rId2" Type="http://schemas.openxmlformats.org/officeDocument/2006/relationships/hyperlink" Target="mailto:lucia.bassignani@inoxtirrenica.it" TargetMode="External"/><Relationship Id="rId1" Type="http://schemas.openxmlformats.org/officeDocument/2006/relationships/hyperlink" Target="mailto:sustainability@inoxtirrenica.it"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A1B2FA6-6C45-40F9-867D-8D5DC42F035C}"/>
    </customSheetView>
    <customSheetView guid="{4BDF1A28-30D5-449D-B20E-D6C97EF9FAE1}" showAutoFilter="1">
      <selection activeCell="C174" sqref="C174"/>
      <pageMargins left="0" right="0" top="0" bottom="0" header="0" footer="0"/>
      <pageSetup paperSize="9" orientation="portrait"/>
      <autoFilter ref="B1:N1" xr:uid="{67C66FD6-D138-47FE-9355-1FF4EDA53F2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8B5B94C-6D06-4298-BFBA-EEF56D18F055}"/>
    </customSheetView>
    <customSheetView guid="{4BDF1A28-30D5-449D-B20E-D6C97EF9FAE1}" showAutoFilter="1">
      <selection activeCell="C1" sqref="C1:D65536"/>
      <pageMargins left="0" right="0" top="0" bottom="0" header="0" footer="0"/>
      <pageSetup orientation="portrait"/>
      <autoFilter ref="B1:C1" xr:uid="{4114B30F-B37B-4966-BCC6-C1EF2F34335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G190" sqref="G19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20353</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20354</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20357</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20358</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20359</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20360</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46191</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20361</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20361</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22</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22</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t="s">
        <v>20362</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22</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22</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20363</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5862EB89-FFBC-45FD-992C-EF02C07A6DFC}"/>
    <hyperlink ref="D24" r:id="rId2" xr:uid="{DAA55F79-A0F6-42D1-AE3D-A6E2B3F710BA}"/>
    <hyperlink ref="G133" r:id="rId3" xr:uid="{02336A51-624E-48EE-B8CD-6450BAFDB89D}"/>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7" sqref="C7"/>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t="s">
        <v>20364</v>
      </c>
      <c r="B5" s="302" t="s">
        <v>18108</v>
      </c>
      <c r="C5" s="151" t="s">
        <v>45</v>
      </c>
      <c r="D5" s="148"/>
      <c r="E5" s="148" t="str">
        <f ca="1">IF(ISERROR($V5),"",OFFSET('Smelter Look-up'!$D$4,$V5-4,0)&amp;"")</f>
        <v>Unknown</v>
      </c>
      <c r="F5" s="148">
        <f ca="1">IF(ISERROR($V5),"",OFFSET('Smelter Look-up'!$E$4,$V5-4,0))</f>
        <v>0</v>
      </c>
      <c r="G5" s="148">
        <f ca="1">IF(C5=$X$4,"Enter smelter details",IF(ISERROR($V5),"",OFFSET('Smelter Look-up'!$F$4,$V5-4,0)))</f>
        <v>0</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Unknown</v>
      </c>
      <c r="S5" s="154" t="str">
        <f t="shared" ref="S5:S12" ca="1" si="0">IF(B5="","",IF(ISERROR(MATCH($E5,CL,0)),"Unknown",INDIRECT("'C'!$A$"&amp;MATCH($E5,CL,0)+1)))</f>
        <v>Unknown</v>
      </c>
      <c r="T5" s="154" t="str">
        <f ca="1">IF(B5="","",IF(ISERROR(MATCH($J5,SorP!$B$1:$B$6261,0)),"",INDIRECT("'SorP'!$A$"&amp;MATCH($S5&amp;$J5,SorP!C:C,0))))</f>
        <v/>
      </c>
      <c r="U5" s="167"/>
      <c r="V5" s="168">
        <f>IF(C5="",NA(),MATCH($B5&amp;$C5,'Smelter Look-up'!$J:$J,0))</f>
        <v>377</v>
      </c>
      <c r="X5" s="169">
        <f t="shared" ref="X5:X12" ca="1" si="1">IF(AND(C5="Smelter not listed",OR(LEN(D5)=0,LEN(E5)=0)),1,0)</f>
        <v>0</v>
      </c>
      <c r="AB5" s="312" t="str">
        <f t="shared" ref="AB5:AB12" si="2">IF(C5="","",B5)</f>
        <v>Copper</v>
      </c>
      <c r="AC5" s="169" t="str">
        <f>B5</f>
        <v>Copper</v>
      </c>
      <c r="AD5" s="169" t="str">
        <f>IF(C5="Smelter not listed",D5,C5)</f>
        <v>Smelter not yet identified</v>
      </c>
    </row>
    <row r="6" spans="1:34" s="169" customFormat="1" ht="20.25">
      <c r="A6" s="196" t="s">
        <v>20365</v>
      </c>
      <c r="B6" s="302" t="s">
        <v>18109</v>
      </c>
      <c r="C6" s="151" t="s">
        <v>45</v>
      </c>
      <c r="D6" s="148"/>
      <c r="E6" s="148" t="str">
        <f ca="1">IF(ISERROR($V6),"",OFFSET('Smelter Look-up'!$D$4,$V6-4,0)&amp;"")</f>
        <v>Unknown</v>
      </c>
      <c r="F6" s="148">
        <f ca="1">IF(ISERROR($V6),"",OFFSET('Smelter Look-up'!$E$4,$V6-4,0))</f>
        <v>0</v>
      </c>
      <c r="G6" s="148">
        <f ca="1">IF(C6=$X$4,"Enter smelter details",IF(ISERROR($V6),"",OFFSET('Smelter Look-up'!$F$4,$V6-4,0)))</f>
        <v>0</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Unknown</v>
      </c>
      <c r="S6" s="154" t="str">
        <f t="shared" ca="1" si="0"/>
        <v>Unknown</v>
      </c>
      <c r="T6" s="154" t="str">
        <f ca="1">IF(B6="","",IF(ISERROR(MATCH($J6,SorP!$B$1:$B$6261,0)),"",INDIRECT("'SorP'!$A$"&amp;MATCH($S6&amp;$J6,SorP!C:C,0))))</f>
        <v/>
      </c>
      <c r="U6" s="167"/>
      <c r="V6" s="168">
        <f>IF(C6="",NA(),MATCH($B6&amp;$C6,'Smelter Look-up'!$J:$J,0))</f>
        <v>595</v>
      </c>
      <c r="X6" s="169">
        <f t="shared" ca="1" si="1"/>
        <v>0</v>
      </c>
      <c r="AB6" s="312" t="str">
        <f t="shared" si="2"/>
        <v>Nickel</v>
      </c>
      <c r="AC6" s="169" t="str">
        <f t="shared" ref="AC6:AC69" si="3">B6</f>
        <v>Nickel</v>
      </c>
      <c r="AD6" s="169" t="str">
        <f t="shared" ref="AD6:AD69" si="4">IF(C6="Smelter not listed",D6,C6)</f>
        <v>Smelter not yet identified</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Inox Tirrenica srl</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Alessandro Mazzolani</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sustainability@inoxtirrenica.it</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+39.0541.794398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Lucia Bassignani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lucia.bassignani@inoxtirrenica.it</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46191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No</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No</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The mineral sourcing policy is that of the parent group and is published here: https://www.wuerth.com/wuerth-group/Company/Sustainability/Sustainability-2024.php</v>
      </c>
      <c r="C96" s="78" t="str">
        <f ca="1">IF(H96=1,J96,I96)</f>
        <v>Complete</v>
      </c>
      <c r="D96" s="320" t="str">
        <f>IF(H96=1,"Click here to answer question (C)","")</f>
        <v/>
      </c>
      <c r="E96" s="16" t="s">
        <v>15</v>
      </c>
      <c r="F96" s="83">
        <f>IF(AND(F95=1,B95="Yes"),1,0)</f>
        <v>0</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9" sqref="B9"/>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t="s">
        <v>18108</v>
      </c>
      <c r="B5" s="360" t="s">
        <v>45</v>
      </c>
      <c r="C5" s="360"/>
      <c r="D5" s="360"/>
      <c r="E5" s="360"/>
      <c r="F5" s="360"/>
      <c r="G5" s="361"/>
      <c r="H5" s="361"/>
      <c r="I5" s="362"/>
      <c r="J5" s="362"/>
      <c r="K5" s="362"/>
      <c r="L5" s="362"/>
      <c r="M5" s="362"/>
      <c r="N5" s="337" t="str">
        <f t="shared" ref="N5:N68" ca="1" si="0">IF(A5="","",IF(ISERROR(MATCH($F5,CL,0)),"Unknown",INDIRECT("'C'!$A$"&amp;MATCH($F5,CL,0)+1)))</f>
        <v>Unknown</v>
      </c>
      <c r="O5" s="337" t="s">
        <v>18592</v>
      </c>
      <c r="P5" s="338"/>
      <c r="Q5" s="339" t="str">
        <f t="shared" ref="Q5:Q68" si="1">A5&amp;B5</f>
        <v>CopperSmelter not yet identified</v>
      </c>
      <c r="R5" s="339" t="b">
        <f t="shared" ref="R5:R68" si="2">OR(ISBLANK(B5),ISBLANK(C5))</f>
        <v>1</v>
      </c>
      <c r="S5" s="339" t="str">
        <f t="shared" ref="S5:S68" si="3">IF(R5,"",A5&amp;"+")</f>
        <v/>
      </c>
    </row>
    <row r="6" spans="1:19" s="339" customFormat="1" ht="20.100000000000001" customHeight="1">
      <c r="A6" s="302" t="s">
        <v>18109</v>
      </c>
      <c r="B6" s="334" t="s">
        <v>45</v>
      </c>
      <c r="C6" s="334"/>
      <c r="D6" s="334"/>
      <c r="E6" s="334"/>
      <c r="F6" s="334"/>
      <c r="G6" s="335"/>
      <c r="H6" s="335"/>
      <c r="I6" s="336"/>
      <c r="J6" s="336"/>
      <c r="K6" s="336"/>
      <c r="L6" s="336"/>
      <c r="M6" s="336"/>
      <c r="N6" s="337" t="str">
        <f t="shared" ca="1" si="0"/>
        <v>Unknown</v>
      </c>
      <c r="O6" s="337" t="s">
        <v>18592</v>
      </c>
      <c r="P6" s="338"/>
      <c r="Q6" s="339" t="str">
        <f t="shared" si="1"/>
        <v>NickelSmelter not yet identified</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Mazzolani, Alessandro</cp:lastModifiedBy>
  <cp:revision/>
  <dcterms:created xsi:type="dcterms:W3CDTF">2010-06-21T21:00:23Z</dcterms:created>
  <dcterms:modified xsi:type="dcterms:W3CDTF">2026-06-18T11:57:41Z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